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firstSheet="2" activeTab="6"/>
  </bookViews>
  <sheets>
    <sheet name="SAŽETAK" sheetId="1" r:id="rId1"/>
    <sheet name=" Račun prihoda i rashoda ekon.k" sheetId="2" r:id="rId2"/>
    <sheet name="Prihodi i rashodi po izvorima" sheetId="3" r:id="rId3"/>
    <sheet name="Rashodi prema funkcijskoj kl" sheetId="4" r:id="rId4"/>
    <sheet name="Račun financiranja" sheetId="5" state="hidden" r:id="rId5"/>
    <sheet name="Račun financiranja po izvorima" sheetId="6" state="hidden" r:id="rId6"/>
    <sheet name="POSEBNI DIO" sheetId="7" r:id="rId7"/>
    <sheet name="List2" sheetId="8" state="hidden" r:id="rId8"/>
  </sheets>
  <definedNames>
    <definedName name="_xlnm.Print_Area" localSheetId="1">' Račun prihoda i rashoda ekon.k'!$A$1:$T$140</definedName>
    <definedName name="_xlnm.Print_Area" localSheetId="6">'POSEBNI DIO'!$A$1:$G$127</definedName>
    <definedName name="_xlnm.Print_Area" localSheetId="2">'Prihodi i rashodi po izvorima'!$A$1:$H$60</definedName>
  </definedNames>
  <calcPr fullCalcOnLoad="1"/>
</workbook>
</file>

<file path=xl/sharedStrings.xml><?xml version="1.0" encoding="utf-8"?>
<sst xmlns="http://schemas.openxmlformats.org/spreadsheetml/2006/main" count="416" uniqueCount="237">
  <si>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</si>
  <si>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</si>
  <si>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</si>
  <si>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</si>
  <si>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</si>
  <si>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</si>
  <si>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</si>
  <si>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</si>
  <si>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</si>
  <si>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</si>
  <si>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</si>
  <si>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</si>
  <si>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</si>
  <si>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</si>
  <si>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</si>
  <si>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</si>
  <si>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</si>
  <si>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</si>
  <si>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</si>
  <si>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</si>
  <si>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</si>
  <si>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</si>
  <si>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</si>
  <si>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</si>
  <si>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</si>
  <si>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Izvor financiranja xx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</si>
  <si>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</si>
  <si>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</si>
  <si>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</si>
  <si>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</si>
  <si>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</si>
  <si>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</si>
  <si>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</si>
  <si>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</si>
  <si>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</si>
  <si>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</si>
  <si>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</si>
  <si>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</si>
  <si>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</si>
  <si>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</si>
  <si>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</si>
  <si>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</si>
  <si>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</si>
  <si>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</si>
  <si>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</si>
  <si>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</si>
  <si>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</si>
  <si>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</si>
  <si>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</si>
  <si>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</si>
  <si>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</si>
  <si>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</si>
  <si>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</si>
  <si>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</si>
  <si>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</si>
  <si>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</si>
  <si>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</si>
  <si>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</si>
  <si>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</si>
  <si>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</si>
  <si>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</si>
  <si>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</si>
  <si>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</si>
  <si>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</si>
  <si>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</si>
  <si>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</si>
  <si>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</si>
  <si>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</si>
  <si>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</si>
  <si>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</si>
  <si>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</si>
  <si>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</si>
  <si>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PROGRAM 1000</t>
  </si>
  <si>
    <t>ZDRAVSTVENA ZAŠTITA STANOVNIŠTVA BRODSKO POSAVSKE ŽUPANIJE</t>
  </si>
  <si>
    <t>Aktivnost A 100001</t>
  </si>
  <si>
    <t>REDOVNA DJELATNOST</t>
  </si>
  <si>
    <t xml:space="preserve">Izvor financiranja </t>
  </si>
  <si>
    <t>Vlastiti prihodi</t>
  </si>
  <si>
    <t>Financijski rashodi</t>
  </si>
  <si>
    <t>Prihodi za posebne namjene</t>
  </si>
  <si>
    <t>pomoći</t>
  </si>
  <si>
    <t>ostali rashodi</t>
  </si>
  <si>
    <t>Rashodi za nabavu neproizvedene dugotrajne im</t>
  </si>
  <si>
    <t>Prihodi od prodaje  nefinancijske imovine i nadoknade šteta s osnova osiguranja</t>
  </si>
  <si>
    <t>Aktivnost A 100002</t>
  </si>
  <si>
    <t>MINIMALNI FINANCIJSKI STANDARDI U ZDRAVSTVU</t>
  </si>
  <si>
    <t>Opći prihodi</t>
  </si>
  <si>
    <t>Aktivnost A 100003</t>
  </si>
  <si>
    <t>Pomoći</t>
  </si>
  <si>
    <t>Projekt K100001</t>
  </si>
  <si>
    <t>Ostali rashodi</t>
  </si>
  <si>
    <t>Projekt K100002</t>
  </si>
  <si>
    <t>ukupno</t>
  </si>
  <si>
    <t>07 Zdravstvo</t>
  </si>
  <si>
    <t>074 Službe javnog zdravstva</t>
  </si>
  <si>
    <t>Izvor</t>
  </si>
  <si>
    <t>Prihodi od imovine</t>
  </si>
  <si>
    <t>Prihodi od upravnih  i administrativnih pristojbi, pristojbi po posebnim propisima</t>
  </si>
  <si>
    <t>Prihodi od prodaje proizvoda i robe te pruženih usluga i prihodi od donacija</t>
  </si>
  <si>
    <t>pomoći dane u inozemstvo i unutar općeg proračuna</t>
  </si>
  <si>
    <t>PROGRAM ZA RAD AMBULANTI NIJE U FIN.PLANU ZA 2023.G.</t>
  </si>
  <si>
    <t>Vlastiti izvori</t>
  </si>
  <si>
    <t>vozoli 20000</t>
  </si>
  <si>
    <t xml:space="preserve"> Opći prihodi i primici</t>
  </si>
  <si>
    <t>Prihodi od prodaje ili zamjene nefinancijske imovine i naknade s naslova osiguranja</t>
  </si>
  <si>
    <t xml:space="preserve">Rashodi za zaposlene </t>
  </si>
  <si>
    <t xml:space="preserve"> Vlastiti prihodi</t>
  </si>
  <si>
    <t xml:space="preserve"> Prihodi za posebne namjene</t>
  </si>
  <si>
    <t xml:space="preserve"> Pomoći</t>
  </si>
  <si>
    <t xml:space="preserve"> Donacije</t>
  </si>
  <si>
    <t>Aktivnost A 100004</t>
  </si>
  <si>
    <t>Aktivnost A 100005</t>
  </si>
  <si>
    <t>Projekt K100003</t>
  </si>
  <si>
    <t>FINANCIRANJE SPECIJALIZACIJE epidemiologija 1</t>
  </si>
  <si>
    <t>FINANCIRANJE SPECIJALIZACIJE epidemiologija 2</t>
  </si>
  <si>
    <t>FINANCIRANJE SPECIJALIZACIJE MIKROBIOLOGIJA</t>
  </si>
  <si>
    <t xml:space="preserve">Unaprjeđenje suradnje Nastavnog zavoda za javno zdravstvo Brodsko-posavske županije i Klubova liječenih alkoholičara: ODLUČNO I ZAJEDNO ZA BOLJE SUTRA“ </t>
  </si>
  <si>
    <t xml:space="preserve">UTJECAJ ONEČIŠĆENJA IZ ZRAKA NA BIOMARKERE IZLOŽENOSTI I UČINKA U POPULACIJI LJUDI IZ SLAVONSKOG BRODA </t>
  </si>
  <si>
    <t>POMOĆI</t>
  </si>
  <si>
    <t>OPĆI</t>
  </si>
  <si>
    <t xml:space="preserve">Rashodi za zaposlene   </t>
  </si>
  <si>
    <t>Donacije</t>
  </si>
  <si>
    <t>Ukupni prihodi:</t>
  </si>
  <si>
    <t>postotak</t>
  </si>
  <si>
    <t>udio u %</t>
  </si>
  <si>
    <t>Opis</t>
  </si>
  <si>
    <t>1.REB. FIN.PLANA za 2024.</t>
  </si>
  <si>
    <t>POVEĆANJE / SMANJENJE</t>
  </si>
  <si>
    <t>1. REBALANS FINANCIJSKOG PLANA NASTAVNOG ZAVODA ZA JAVNO ZDRAVSTVO BRODSKO POSAVSKE ŽUPANIJE ZA 2024. GODINU</t>
  </si>
  <si>
    <t>Tekuće pomoći od izvanproračunskih korisnika</t>
  </si>
  <si>
    <t>pomoći iz proračuna</t>
  </si>
  <si>
    <t>tekuće pomoći iz drž.pror.</t>
  </si>
  <si>
    <t>kapitalne pomoći iz držav. pr. Ovis</t>
  </si>
  <si>
    <t>pomoći temeljem prijenosa EU sredstava</t>
  </si>
  <si>
    <t>tekuće pomoći od HZZ (pripravnici)</t>
  </si>
  <si>
    <t>specijalizacije fin.iz EU+dizala</t>
  </si>
  <si>
    <t>PRIHODI OD FINANCIJSKE IM.</t>
  </si>
  <si>
    <t xml:space="preserve">Prihodi od kamata na depozite              </t>
  </si>
  <si>
    <t>Prihodi od kamata na depozite po viđenju</t>
  </si>
  <si>
    <t>Prihodi od zateznih kamata</t>
  </si>
  <si>
    <t>PRIHODI PO POSEBNIM PROPISIMA</t>
  </si>
  <si>
    <t>Prihodi od participacije</t>
  </si>
  <si>
    <t>Prihodi od dopunskog zdrav. os.</t>
  </si>
  <si>
    <t>Prihodi od šteta,i osiguranja,ostali</t>
  </si>
  <si>
    <t>PRIHODI OD PRODAJE PROIZVODA,TE PRUŽENIH USLUGA</t>
  </si>
  <si>
    <t>Prihodi od prodanih proizvoda</t>
  </si>
  <si>
    <t xml:space="preserve">Prihodi od pružanja usluga </t>
  </si>
  <si>
    <t>DONACIJE OD PRAVNIH OSOBA IZVAN OPĆEG PRORAČUNA</t>
  </si>
  <si>
    <t xml:space="preserve">Tekuće donacije </t>
  </si>
  <si>
    <t>Prihodi iz nadležnog proračuna</t>
  </si>
  <si>
    <t>NAJAM STANA</t>
  </si>
  <si>
    <t>Prihodi za fin.rashoda poslovanja Županija-ovisnost, DEBLJINA</t>
  </si>
  <si>
    <t>Prihodi za fin.rashoda poslovanja DEC</t>
  </si>
  <si>
    <t>Prihodi za financira. rashoda za nabavu nefinancijske imovine OVISNOST</t>
  </si>
  <si>
    <t>Prihodi na temelju ugov. obveza sa HZZO</t>
  </si>
  <si>
    <t xml:space="preserve">Prihodi  od HZZOna temelju ugov. obveza </t>
  </si>
  <si>
    <t>KAZNE,UPRAVNE MJERE, OSTALI PR.</t>
  </si>
  <si>
    <t>ostali prihodi</t>
  </si>
  <si>
    <t>ostali prihodi (kazne- štete…)</t>
  </si>
  <si>
    <t>Prihodi od prodaje stan. na kojima postoji stan.pravo</t>
  </si>
  <si>
    <t>prodaja opreme</t>
  </si>
  <si>
    <t>Prihodi od prodaje prijevoznih sredstava</t>
  </si>
  <si>
    <t xml:space="preserve">Rezultat poslovanja </t>
  </si>
  <si>
    <t>Višak/manjak prihoda</t>
  </si>
  <si>
    <t xml:space="preserve">VIŠAK PRIHODA </t>
  </si>
  <si>
    <t>PLAĆE</t>
  </si>
  <si>
    <t>Bruto plaće – redovan rad</t>
  </si>
  <si>
    <t>Bruto plaće - prekovremeni rad</t>
  </si>
  <si>
    <t>Bruto plaće posebni uvjeti rada</t>
  </si>
  <si>
    <t>DOPRINOSI NA PLAĆE</t>
  </si>
  <si>
    <t xml:space="preserve">Doprinos za zdravstveno osiguranje </t>
  </si>
  <si>
    <t>OSTALI RASHODI ZA ZAPOSLENE</t>
  </si>
  <si>
    <t>NAKNADE TROŠKOVA ZAPOSLENIMA</t>
  </si>
  <si>
    <t>Troškovi službenih putovanja</t>
  </si>
  <si>
    <t xml:space="preserve">Naknada za prijevoz na pos.i odvojeni život </t>
  </si>
  <si>
    <t>Stručno usavršavanje zaposlenika</t>
  </si>
  <si>
    <t>RASHODI ZA MATERIJAL I ENERGIJU</t>
  </si>
  <si>
    <t>Uredski mat. i ostali mat.za redov.poslov.</t>
  </si>
  <si>
    <t>Materijal za redovnu djelatnost</t>
  </si>
  <si>
    <t xml:space="preserve">Energija </t>
  </si>
  <si>
    <t>Materijal za tekuće i invest. održa</t>
  </si>
  <si>
    <t>Sitni  inventar i auto gume</t>
  </si>
  <si>
    <t>HTZ</t>
  </si>
  <si>
    <t>RASHODI ZA USLUGE</t>
  </si>
  <si>
    <t>Telefon,  poštarina i cestarina</t>
  </si>
  <si>
    <t>Usluge tekućeg i inv. održavanja</t>
  </si>
  <si>
    <t>Usluge informiranja, promidžbe</t>
  </si>
  <si>
    <t>Komunalne usluge (voda,grijanje,smeće)</t>
  </si>
  <si>
    <t>Zakupnine i licence</t>
  </si>
  <si>
    <t>Zdravstvene i veterinarske usluge</t>
  </si>
  <si>
    <t>Intelektualne i osobne usluge</t>
  </si>
  <si>
    <t>Ažuriranje računalnih baza i ostale računalne usluge</t>
  </si>
  <si>
    <t xml:space="preserve">Ostale usluge (grafičke, registracija vozila, periodični pregledi, HRT pret.   </t>
  </si>
  <si>
    <t>naknade tr.osobama izvan radnog odnosa</t>
  </si>
  <si>
    <t>naknade ostalih troškova</t>
  </si>
  <si>
    <t>OSTALI NESPOMENUTI RASHODI POSLOVANJA</t>
  </si>
  <si>
    <t>Naknade čl. Upravnog vijeća</t>
  </si>
  <si>
    <t>Premije osiguranja</t>
  </si>
  <si>
    <t>Reprezentacija</t>
  </si>
  <si>
    <t>Članarina</t>
  </si>
  <si>
    <t>Pristojbe i naknade</t>
  </si>
  <si>
    <t>Ostali rashodi (PDV na otpisana potraživanja,organizacija skupova…)</t>
  </si>
  <si>
    <t>OSTALI FINANCIJSKI RASHODI</t>
  </si>
  <si>
    <t>Usluge platnog prometa i bankarske usl.</t>
  </si>
  <si>
    <t>Ostali financijski rashodi</t>
  </si>
  <si>
    <t>tekući prijenosi između pror.koris.istog proračuna</t>
  </si>
  <si>
    <t>tekuće donacije</t>
  </si>
  <si>
    <t>ostale tekuće donacije u naravi</t>
  </si>
  <si>
    <t>kapitalne donacije</t>
  </si>
  <si>
    <t>kapit.donacije neprofitnim organiz.</t>
  </si>
  <si>
    <t>Kazne penali i naknade šteta</t>
  </si>
  <si>
    <t>kazne, penali i naknade šteta</t>
  </si>
  <si>
    <t>NEMATERIJALNA IMOVINA</t>
  </si>
  <si>
    <t>Licence za programe</t>
  </si>
  <si>
    <t>hep,vodovod, plin ,kanalizacija-priključ.</t>
  </si>
  <si>
    <t xml:space="preserve">građevinski  objekti </t>
  </si>
  <si>
    <t>zdravstveni objekti</t>
  </si>
  <si>
    <t>ceste</t>
  </si>
  <si>
    <t>postrojenja i oprema</t>
  </si>
  <si>
    <t>Računalna oprema i namještaj</t>
  </si>
  <si>
    <t>komunikacijska oprema</t>
  </si>
  <si>
    <t>Ostala oprema za održavanje i zaštitu</t>
  </si>
  <si>
    <t>Medicinska i laboratorijska oprema</t>
  </si>
  <si>
    <t>Instrumenti i uređaji</t>
  </si>
  <si>
    <t>Ostala oprema</t>
  </si>
  <si>
    <t>Prijevozna sredstva</t>
  </si>
  <si>
    <t>Prijevozna sredstva u cestov.prom.</t>
  </si>
  <si>
    <t>nematerijalna proiz.imovina</t>
  </si>
  <si>
    <t>Računalni programi</t>
  </si>
  <si>
    <t>RASHODI ZA DODATNA ULAGANJA NA NEFIN. IMOV.</t>
  </si>
  <si>
    <t>Dodatna ulaganja na prijevoznim sred</t>
  </si>
  <si>
    <t>MANJE OD PLANA</t>
  </si>
  <si>
    <t>Ukupni prihodi i višak prihoda:</t>
  </si>
  <si>
    <t>Ukupni rashodi:</t>
  </si>
  <si>
    <t xml:space="preserve">naknade zaposlenima </t>
  </si>
  <si>
    <t>12.03.2024.</t>
  </si>
  <si>
    <r>
      <t>Prevencija ovisnosti i z</t>
    </r>
    <r>
      <rPr>
        <b/>
        <i/>
        <sz val="10"/>
        <color indexed="8"/>
        <rFont val="Arial"/>
        <family val="2"/>
      </rPr>
      <t>aštita mentalnog zdravlja u Brodsko-posavskoj županiji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</si>
</sst>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i/>
      <sz val="9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2" applyNumberFormat="0" applyAlignment="0" applyProtection="0"/>
    <xf numFmtId="0" fontId="61" fillId="28" borderId="3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>
      <alignment/>
      <protection/>
    </xf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9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 quotePrefix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left" wrapText="1"/>
    </xf>
    <xf numFmtId="0" fontId="7" fillId="0" borderId="14" xfId="0" applyFont="1" applyBorder="1" applyAlignment="1" quotePrefix="1">
      <alignment horizontal="left" wrapText="1"/>
    </xf>
    <xf numFmtId="0" fontId="7" fillId="0" borderId="14" xfId="0" applyFont="1" applyBorder="1" applyAlignment="1" quotePrefix="1">
      <alignment horizontal="center" wrapText="1"/>
    </xf>
    <xf numFmtId="0" fontId="7" fillId="0" borderId="14" xfId="0" applyFont="1" applyBorder="1" applyAlignment="1" quotePrefix="1">
      <alignment horizontal="left"/>
    </xf>
    <xf numFmtId="3" fontId="7" fillId="2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2" borderId="13" xfId="0" applyNumberFormat="1" applyFont="1" applyFill="1" applyBorder="1" applyAlignment="1" quotePrefix="1">
      <alignment horizontal="right"/>
    </xf>
    <xf numFmtId="0" fontId="75" fillId="0" borderId="11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6" fillId="0" borderId="0" xfId="0" applyFont="1" applyAlignment="1">
      <alignment wrapText="1"/>
    </xf>
    <xf numFmtId="0" fontId="8" fillId="2" borderId="14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 quotePrefix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3" xfId="0" applyFont="1" applyBorder="1" applyAlignment="1" quotePrefix="1">
      <alignment horizontal="left" wrapText="1"/>
    </xf>
    <xf numFmtId="0" fontId="10" fillId="0" borderId="14" xfId="0" applyFont="1" applyBorder="1" applyAlignment="1" quotePrefix="1">
      <alignment horizontal="left" wrapText="1"/>
    </xf>
    <xf numFmtId="0" fontId="10" fillId="0" borderId="14" xfId="0" applyFont="1" applyBorder="1" applyAlignment="1" quotePrefix="1">
      <alignment horizontal="center" wrapText="1"/>
    </xf>
    <xf numFmtId="0" fontId="10" fillId="0" borderId="14" xfId="0" applyFont="1" applyBorder="1" applyAlignment="1" quotePrefix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3" fontId="7" fillId="33" borderId="10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wrapText="1" indent="1"/>
    </xf>
    <xf numFmtId="0" fontId="7" fillId="33" borderId="12" xfId="0" applyFont="1" applyFill="1" applyBorder="1" applyAlignment="1">
      <alignment horizontal="left" vertical="center" wrapText="1" indent="1"/>
    </xf>
    <xf numFmtId="0" fontId="10" fillId="33" borderId="12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 quotePrefix="1">
      <alignment horizontal="left" vertical="center"/>
    </xf>
    <xf numFmtId="0" fontId="8" fillId="33" borderId="10" xfId="0" applyFont="1" applyFill="1" applyBorder="1" applyAlignment="1" quotePrefix="1">
      <alignment horizontal="left" vertical="center" wrapText="1"/>
    </xf>
    <xf numFmtId="0" fontId="25" fillId="33" borderId="10" xfId="0" applyFont="1" applyFill="1" applyBorder="1" applyAlignment="1" quotePrefix="1">
      <alignment horizontal="left" vertical="center" wrapText="1"/>
    </xf>
    <xf numFmtId="0" fontId="25" fillId="33" borderId="12" xfId="0" applyFont="1" applyFill="1" applyBorder="1" applyAlignment="1" quotePrefix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left" vertical="center" wrapText="1"/>
    </xf>
    <xf numFmtId="3" fontId="4" fillId="33" borderId="15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3" fontId="0" fillId="35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72" fillId="33" borderId="0" xfId="0" applyFont="1" applyFill="1" applyAlignment="1">
      <alignment/>
    </xf>
    <xf numFmtId="3" fontId="72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9" fillId="33" borderId="0" xfId="0" applyFont="1" applyFill="1" applyAlignment="1" quotePrefix="1">
      <alignment horizontal="left" vertical="center"/>
    </xf>
    <xf numFmtId="0" fontId="8" fillId="33" borderId="0" xfId="0" applyFont="1" applyFill="1" applyAlignment="1">
      <alignment vertical="center" wrapText="1"/>
    </xf>
    <xf numFmtId="3" fontId="8" fillId="33" borderId="0" xfId="0" applyNumberFormat="1" applyFont="1" applyFill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0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9" fontId="73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right"/>
    </xf>
    <xf numFmtId="0" fontId="9" fillId="33" borderId="10" xfId="0" applyFont="1" applyFill="1" applyBorder="1" applyAlignment="1" quotePrefix="1">
      <alignment horizontal="center" vertical="center"/>
    </xf>
    <xf numFmtId="0" fontId="25" fillId="33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 quotePrefix="1">
      <alignment horizontal="left" vertical="center"/>
    </xf>
    <xf numFmtId="0" fontId="73" fillId="0" borderId="10" xfId="0" applyFont="1" applyBorder="1" applyAlignment="1">
      <alignment horizontal="center"/>
    </xf>
    <xf numFmtId="0" fontId="73" fillId="33" borderId="0" xfId="0" applyFont="1" applyFill="1" applyAlignment="1">
      <alignment/>
    </xf>
    <xf numFmtId="4" fontId="73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3" fontId="4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77" fillId="0" borderId="0" xfId="0" applyFont="1" applyAlignment="1">
      <alignment/>
    </xf>
    <xf numFmtId="0" fontId="10" fillId="36" borderId="12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73" fillId="33" borderId="0" xfId="0" applyNumberFormat="1" applyFont="1" applyFill="1" applyAlignment="1">
      <alignment/>
    </xf>
    <xf numFmtId="4" fontId="7" fillId="2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wrapText="1"/>
    </xf>
    <xf numFmtId="4" fontId="7" fillId="2" borderId="13" xfId="0" applyNumberFormat="1" applyFont="1" applyFill="1" applyBorder="1" applyAlignment="1" quotePrefix="1">
      <alignment horizontal="right"/>
    </xf>
    <xf numFmtId="4" fontId="7" fillId="2" borderId="10" xfId="0" applyNumberFormat="1" applyFont="1" applyFill="1" applyBorder="1" applyAlignment="1" quotePrefix="1">
      <alignment horizontal="right"/>
    </xf>
    <xf numFmtId="3" fontId="10" fillId="33" borderId="0" xfId="0" applyNumberFormat="1" applyFont="1" applyFill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33" borderId="0" xfId="0" applyNumberFormat="1" applyFont="1" applyFill="1" applyAlignment="1">
      <alignment/>
    </xf>
    <xf numFmtId="0" fontId="78" fillId="0" borderId="10" xfId="50" applyFont="1" applyBorder="1" applyAlignment="1">
      <alignment horizontal="left" wrapText="1" readingOrder="1"/>
      <protection/>
    </xf>
    <xf numFmtId="3" fontId="33" fillId="37" borderId="10" xfId="0" applyNumberFormat="1" applyFont="1" applyFill="1" applyBorder="1" applyAlignment="1">
      <alignment horizontal="left" vertical="center"/>
    </xf>
    <xf numFmtId="3" fontId="33" fillId="37" borderId="10" xfId="0" applyNumberFormat="1" applyFont="1" applyFill="1" applyBorder="1" applyAlignment="1">
      <alignment horizontal="left" vertical="center" wrapText="1"/>
    </xf>
    <xf numFmtId="0" fontId="79" fillId="0" borderId="10" xfId="50" applyFont="1" applyBorder="1" applyAlignment="1">
      <alignment horizontal="left" wrapText="1" readingOrder="1"/>
      <protection/>
    </xf>
    <xf numFmtId="0" fontId="23" fillId="0" borderId="10" xfId="50" applyFont="1" applyBorder="1" applyAlignment="1">
      <alignment wrapText="1" readingOrder="1"/>
      <protection/>
    </xf>
    <xf numFmtId="2" fontId="73" fillId="0" borderId="10" xfId="0" applyNumberFormat="1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80" fillId="0" borderId="0" xfId="0" applyFont="1" applyAlignment="1">
      <alignment/>
    </xf>
    <xf numFmtId="4" fontId="80" fillId="0" borderId="0" xfId="0" applyNumberFormat="1" applyFont="1" applyAlignment="1">
      <alignment/>
    </xf>
    <xf numFmtId="2" fontId="81" fillId="0" borderId="10" xfId="0" applyNumberFormat="1" applyFont="1" applyBorder="1" applyAlignment="1">
      <alignment horizontal="right"/>
    </xf>
    <xf numFmtId="3" fontId="10" fillId="33" borderId="12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73" fillId="0" borderId="2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0" fontId="10" fillId="33" borderId="19" xfId="0" applyFont="1" applyFill="1" applyBorder="1" applyAlignment="1" quotePrefix="1">
      <alignment horizontal="left" vertical="center"/>
    </xf>
    <xf numFmtId="4" fontId="7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right" vertical="center" wrapText="1"/>
    </xf>
    <xf numFmtId="4" fontId="8" fillId="0" borderId="10" xfId="60" applyNumberFormat="1" applyFont="1" applyFill="1" applyBorder="1" applyAlignment="1">
      <alignment horizontal="right"/>
    </xf>
    <xf numFmtId="4" fontId="35" fillId="0" borderId="10" xfId="0" applyNumberFormat="1" applyFont="1" applyBorder="1" applyAlignment="1">
      <alignment horizontal="right"/>
    </xf>
    <xf numFmtId="4" fontId="35" fillId="38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35" fillId="0" borderId="10" xfId="60" applyNumberFormat="1" applyFont="1" applyFill="1" applyBorder="1" applyAlignment="1">
      <alignment horizontal="right"/>
    </xf>
    <xf numFmtId="0" fontId="33" fillId="0" borderId="10" xfId="0" applyFont="1" applyBorder="1" applyAlignment="1">
      <alignment horizontal="center" vertical="center"/>
    </xf>
    <xf numFmtId="4" fontId="37" fillId="0" borderId="10" xfId="6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 horizontal="left" vertical="center"/>
    </xf>
    <xf numFmtId="0" fontId="73" fillId="0" borderId="10" xfId="0" applyFont="1" applyBorder="1" applyAlignment="1">
      <alignment/>
    </xf>
    <xf numFmtId="0" fontId="8" fillId="33" borderId="19" xfId="0" applyFont="1" applyFill="1" applyBorder="1" applyAlignment="1">
      <alignment horizontal="left" vertical="center" wrapText="1"/>
    </xf>
    <xf numFmtId="4" fontId="37" fillId="0" borderId="1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8" fillId="0" borderId="10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10" fillId="33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4" fontId="10" fillId="33" borderId="10" xfId="6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 wrapText="1"/>
    </xf>
    <xf numFmtId="4" fontId="10" fillId="0" borderId="10" xfId="60" applyNumberFormat="1" applyFont="1" applyFill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80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8" fillId="0" borderId="10" xfId="60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28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" fontId="82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27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7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wrapText="1"/>
    </xf>
    <xf numFmtId="4" fontId="8" fillId="33" borderId="10" xfId="0" applyNumberFormat="1" applyFont="1" applyFill="1" applyBorder="1" applyAlignment="1">
      <alignment horizontal="right" wrapText="1"/>
    </xf>
    <xf numFmtId="4" fontId="25" fillId="33" borderId="10" xfId="0" applyNumberFormat="1" applyFont="1" applyFill="1" applyBorder="1" applyAlignment="1">
      <alignment horizontal="right"/>
    </xf>
    <xf numFmtId="4" fontId="26" fillId="0" borderId="10" xfId="0" applyNumberFormat="1" applyFont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 quotePrefix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3" borderId="10" xfId="0" applyFont="1" applyFill="1" applyBorder="1" applyAlignment="1" quotePrefix="1">
      <alignment horizontal="center" vertical="center"/>
    </xf>
    <xf numFmtId="0" fontId="10" fillId="33" borderId="14" xfId="0" applyFont="1" applyFill="1" applyBorder="1" applyAlignment="1" quotePrefix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33" fillId="39" borderId="10" xfId="0" applyFont="1" applyFill="1" applyBorder="1" applyAlignment="1">
      <alignment wrapText="1"/>
    </xf>
    <xf numFmtId="0" fontId="0" fillId="39" borderId="0" xfId="0" applyFill="1" applyAlignment="1">
      <alignment/>
    </xf>
    <xf numFmtId="2" fontId="0" fillId="33" borderId="12" xfId="0" applyNumberFormat="1" applyFill="1" applyBorder="1" applyAlignment="1">
      <alignment/>
    </xf>
    <xf numFmtId="0" fontId="33" fillId="39" borderId="13" xfId="0" applyFont="1" applyFill="1" applyBorder="1" applyAlignment="1">
      <alignment wrapText="1"/>
    </xf>
    <xf numFmtId="0" fontId="33" fillId="39" borderId="12" xfId="0" applyFont="1" applyFill="1" applyBorder="1" applyAlignment="1">
      <alignment wrapText="1"/>
    </xf>
    <xf numFmtId="0" fontId="33" fillId="39" borderId="0" xfId="0" applyFont="1" applyFill="1" applyAlignment="1">
      <alignment wrapText="1"/>
    </xf>
    <xf numFmtId="0" fontId="8" fillId="39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8" fillId="33" borderId="14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3" fillId="39" borderId="10" xfId="0" applyNumberFormat="1" applyFont="1" applyFill="1" applyBorder="1" applyAlignment="1">
      <alignment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ill="1" applyBorder="1" applyAlignment="1">
      <alignment vertical="center"/>
    </xf>
    <xf numFmtId="0" fontId="73" fillId="0" borderId="0" xfId="0" applyFont="1" applyAlignment="1">
      <alignment vertical="center"/>
    </xf>
    <xf numFmtId="4" fontId="73" fillId="0" borderId="0" xfId="0" applyNumberFormat="1" applyFont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3" fillId="34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 vertical="center"/>
    </xf>
    <xf numFmtId="4" fontId="0" fillId="33" borderId="0" xfId="0" applyNumberFormat="1" applyFill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8" fillId="0" borderId="24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4" fontId="10" fillId="34" borderId="10" xfId="0" applyNumberFormat="1" applyFont="1" applyFill="1" applyBorder="1" applyAlignment="1">
      <alignment horizontal="right" vertical="center" wrapText="1"/>
    </xf>
    <xf numFmtId="0" fontId="8" fillId="33" borderId="25" xfId="0" applyFont="1" applyFill="1" applyBorder="1" applyAlignment="1" quotePrefix="1">
      <alignment horizontal="left" vertical="center"/>
    </xf>
    <xf numFmtId="0" fontId="8" fillId="33" borderId="25" xfId="0" applyFont="1" applyFill="1" applyBorder="1" applyAlignment="1" quotePrefix="1">
      <alignment horizontal="center" vertical="center"/>
    </xf>
    <xf numFmtId="0" fontId="8" fillId="33" borderId="0" xfId="0" applyFont="1" applyFill="1" applyAlignment="1" quotePrefix="1">
      <alignment horizontal="left" vertical="center"/>
    </xf>
    <xf numFmtId="0" fontId="8" fillId="33" borderId="0" xfId="0" applyFont="1" applyFill="1" applyAlignment="1" quotePrefix="1">
      <alignment horizontal="center" vertical="center"/>
    </xf>
    <xf numFmtId="0" fontId="10" fillId="33" borderId="0" xfId="0" applyFont="1" applyFill="1" applyAlignment="1" quotePrefix="1">
      <alignment horizontal="center" vertical="center"/>
    </xf>
    <xf numFmtId="0" fontId="10" fillId="33" borderId="0" xfId="0" applyFont="1" applyFill="1" applyAlignment="1" quotePrefix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25" fillId="33" borderId="0" xfId="0" applyFont="1" applyFill="1" applyAlignment="1" quotePrefix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25" fillId="33" borderId="0" xfId="0" applyFont="1" applyFill="1" applyAlignment="1" quotePrefix="1">
      <alignment horizontal="left" vertical="center"/>
    </xf>
    <xf numFmtId="3" fontId="28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2" fontId="0" fillId="33" borderId="0" xfId="0" applyNumberFormat="1" applyFill="1" applyAlignment="1">
      <alignment vertical="center"/>
    </xf>
    <xf numFmtId="0" fontId="7" fillId="36" borderId="12" xfId="0" applyFont="1" applyFill="1" applyBorder="1" applyAlignment="1">
      <alignment horizontal="left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26" xfId="0" applyFont="1" applyFill="1" applyBorder="1" applyAlignment="1">
      <alignment horizontal="center" vertical="center" wrapText="1"/>
    </xf>
    <xf numFmtId="0" fontId="32" fillId="34" borderId="25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0" fontId="83" fillId="0" borderId="10" xfId="0" applyFont="1" applyBorder="1" applyAlignment="1">
      <alignment horizontal="right"/>
    </xf>
    <xf numFmtId="0" fontId="33" fillId="33" borderId="18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 quotePrefix="1">
      <alignment horizontal="left" vertical="center"/>
    </xf>
    <xf numFmtId="0" fontId="84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top" wrapText="1"/>
    </xf>
    <xf numFmtId="0" fontId="23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 quotePrefix="1">
      <alignment horizontal="left" vertical="center" wrapText="1"/>
    </xf>
    <xf numFmtId="0" fontId="40" fillId="33" borderId="10" xfId="0" applyFont="1" applyFill="1" applyBorder="1" applyAlignment="1" quotePrefix="1">
      <alignment horizontal="left" vertical="center" wrapText="1"/>
    </xf>
    <xf numFmtId="4" fontId="10" fillId="33" borderId="18" xfId="0" applyNumberFormat="1" applyFont="1" applyFill="1" applyBorder="1" applyAlignment="1">
      <alignment horizontal="right"/>
    </xf>
    <xf numFmtId="0" fontId="73" fillId="0" borderId="27" xfId="0" applyFont="1" applyBorder="1" applyAlignment="1">
      <alignment/>
    </xf>
    <xf numFmtId="4" fontId="8" fillId="33" borderId="13" xfId="0" applyNumberFormat="1" applyFont="1" applyFill="1" applyBorder="1" applyAlignment="1">
      <alignment horizontal="right" vertical="center" wrapText="1"/>
    </xf>
    <xf numFmtId="2" fontId="0" fillId="33" borderId="12" xfId="0" applyNumberFormat="1" applyFill="1" applyBorder="1" applyAlignment="1">
      <alignment vertical="center"/>
    </xf>
    <xf numFmtId="4" fontId="8" fillId="33" borderId="25" xfId="0" applyNumberFormat="1" applyFont="1" applyFill="1" applyBorder="1" applyAlignment="1">
      <alignment horizontal="right" vertical="center" wrapText="1"/>
    </xf>
    <xf numFmtId="4" fontId="10" fillId="33" borderId="28" xfId="0" applyNumberFormat="1" applyFont="1" applyFill="1" applyBorder="1" applyAlignment="1">
      <alignment horizontal="right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85" fillId="0" borderId="20" xfId="0" applyFont="1" applyBorder="1" applyAlignment="1">
      <alignment/>
    </xf>
    <xf numFmtId="0" fontId="85" fillId="0" borderId="0" xfId="0" applyFont="1" applyAlignment="1">
      <alignment/>
    </xf>
    <xf numFmtId="4" fontId="85" fillId="0" borderId="0" xfId="0" applyNumberFormat="1" applyFont="1" applyAlignment="1">
      <alignment/>
    </xf>
    <xf numFmtId="0" fontId="86" fillId="0" borderId="10" xfId="0" applyFont="1" applyBorder="1" applyAlignment="1">
      <alignment horizontal="right" vertical="center"/>
    </xf>
    <xf numFmtId="0" fontId="31" fillId="33" borderId="12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/>
    </xf>
    <xf numFmtId="4" fontId="85" fillId="33" borderId="0" xfId="0" applyNumberFormat="1" applyFont="1" applyFill="1" applyAlignment="1">
      <alignment/>
    </xf>
    <xf numFmtId="0" fontId="31" fillId="33" borderId="14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/>
    </xf>
    <xf numFmtId="3" fontId="85" fillId="33" borderId="0" xfId="0" applyNumberFormat="1" applyFont="1" applyFill="1" applyAlignment="1">
      <alignment/>
    </xf>
    <xf numFmtId="4" fontId="8" fillId="39" borderId="10" xfId="0" applyNumberFormat="1" applyFont="1" applyFill="1" applyBorder="1" applyAlignment="1">
      <alignment horizontal="right" wrapText="1"/>
    </xf>
    <xf numFmtId="4" fontId="43" fillId="0" borderId="0" xfId="0" applyNumberFormat="1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7" fillId="36" borderId="0" xfId="0" applyFont="1" applyFill="1" applyAlignment="1">
      <alignment wrapText="1"/>
    </xf>
    <xf numFmtId="0" fontId="87" fillId="36" borderId="10" xfId="0" applyFont="1" applyFill="1" applyBorder="1" applyAlignment="1">
      <alignment wrapText="1"/>
    </xf>
    <xf numFmtId="0" fontId="88" fillId="36" borderId="10" xfId="0" applyFont="1" applyFill="1" applyBorder="1" applyAlignment="1">
      <alignment wrapText="1"/>
    </xf>
    <xf numFmtId="0" fontId="89" fillId="0" borderId="0" xfId="0" applyFont="1" applyAlignment="1">
      <alignment/>
    </xf>
    <xf numFmtId="0" fontId="89" fillId="33" borderId="0" xfId="0" applyFont="1" applyFill="1" applyAlignment="1">
      <alignment/>
    </xf>
    <xf numFmtId="0" fontId="89" fillId="4" borderId="0" xfId="0" applyFont="1" applyFill="1" applyAlignment="1">
      <alignment/>
    </xf>
    <xf numFmtId="3" fontId="10" fillId="33" borderId="13" xfId="0" applyNumberFormat="1" applyFont="1" applyFill="1" applyBorder="1" applyAlignment="1" quotePrefix="1">
      <alignment horizontal="right"/>
    </xf>
    <xf numFmtId="4" fontId="10" fillId="33" borderId="13" xfId="0" applyNumberFormat="1" applyFont="1" applyFill="1" applyBorder="1" applyAlignment="1" quotePrefix="1">
      <alignment horizontal="right"/>
    </xf>
    <xf numFmtId="4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 quotePrefix="1">
      <alignment horizontal="right"/>
    </xf>
    <xf numFmtId="0" fontId="10" fillId="0" borderId="13" xfId="0" applyFont="1" applyBorder="1" applyAlignment="1" quotePrefix="1">
      <alignment horizontal="left" vertical="center"/>
    </xf>
    <xf numFmtId="0" fontId="8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6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10" fillId="0" borderId="13" xfId="0" applyFont="1" applyBorder="1" applyAlignment="1" quotePrefix="1">
      <alignment horizontal="left" vertical="center" wrapText="1"/>
    </xf>
    <xf numFmtId="0" fontId="10" fillId="2" borderId="13" xfId="0" applyFont="1" applyFill="1" applyBorder="1" applyAlignment="1" quotePrefix="1">
      <alignment horizontal="left" vertical="center" wrapText="1"/>
    </xf>
    <xf numFmtId="0" fontId="14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 quotePrefix="1">
      <alignment horizontal="left" vertical="center" wrapText="1"/>
    </xf>
    <xf numFmtId="0" fontId="8" fillId="33" borderId="14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left" vertical="center" wrapText="1"/>
    </xf>
    <xf numFmtId="0" fontId="91" fillId="33" borderId="14" xfId="0" applyFont="1" applyFill="1" applyBorder="1" applyAlignment="1">
      <alignment horizontal="left" vertical="center" wrapText="1"/>
    </xf>
    <xf numFmtId="0" fontId="91" fillId="33" borderId="12" xfId="0" applyFont="1" applyFill="1" applyBorder="1" applyAlignment="1">
      <alignment horizontal="left" vertical="center" wrapText="1"/>
    </xf>
    <xf numFmtId="0" fontId="33" fillId="2" borderId="13" xfId="0" applyFont="1" applyFill="1" applyBorder="1" applyAlignment="1" quotePrefix="1">
      <alignment horizontal="left" vertical="center" wrapText="1"/>
    </xf>
    <xf numFmtId="0" fontId="23" fillId="2" borderId="14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20" xfId="0" applyFont="1" applyBorder="1" applyAlignment="1">
      <alignment vertical="center" wrapText="1"/>
    </xf>
    <xf numFmtId="0" fontId="76" fillId="0" borderId="0" xfId="0" applyFont="1" applyAlignment="1">
      <alignment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9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60" zoomScalePageLayoutView="0" workbookViewId="0" topLeftCell="A4">
      <selection activeCell="H43" sqref="H43"/>
    </sheetView>
  </sheetViews>
  <sheetFormatPr defaultColWidth="9.140625" defaultRowHeight="15"/>
  <cols>
    <col min="5" max="5" width="15.8515625" style="0" customWidth="1"/>
    <col min="6" max="7" width="25.28125" style="0" hidden="1" customWidth="1"/>
    <col min="8" max="8" width="19.7109375" style="0" customWidth="1"/>
    <col min="9" max="9" width="18.28125" style="0" customWidth="1"/>
    <col min="10" max="10" width="18.421875" style="0" customWidth="1"/>
  </cols>
  <sheetData>
    <row r="1" spans="1:10" ht="42" customHeight="1">
      <c r="A1" s="332" t="s">
        <v>128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7.25">
      <c r="A2" s="4"/>
      <c r="B2" s="4"/>
      <c r="C2" s="4"/>
      <c r="D2" s="4"/>
      <c r="E2" s="4"/>
      <c r="F2" s="4"/>
      <c r="G2" s="4"/>
      <c r="H2" s="4"/>
      <c r="I2" s="4"/>
      <c r="J2" s="317" t="s">
        <v>235</v>
      </c>
    </row>
    <row r="3" spans="1:10" ht="15">
      <c r="A3" s="332" t="s">
        <v>19</v>
      </c>
      <c r="B3" s="332"/>
      <c r="C3" s="332"/>
      <c r="D3" s="332"/>
      <c r="E3" s="332"/>
      <c r="F3" s="332"/>
      <c r="G3" s="332"/>
      <c r="H3" s="332"/>
      <c r="I3" s="333"/>
      <c r="J3" s="333"/>
    </row>
    <row r="4" spans="1:10" ht="17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">
      <c r="A5" s="332" t="s">
        <v>26</v>
      </c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7.25">
      <c r="A6" s="1"/>
      <c r="B6" s="2"/>
      <c r="C6" s="2"/>
      <c r="D6" s="2"/>
      <c r="E6" s="6"/>
      <c r="F6" s="7"/>
      <c r="G6" s="7"/>
      <c r="H6" s="7"/>
      <c r="I6" s="7"/>
      <c r="J6" s="34" t="s">
        <v>39</v>
      </c>
    </row>
    <row r="7" spans="1:10" ht="26.25">
      <c r="A7" s="27"/>
      <c r="B7" s="28"/>
      <c r="C7" s="28"/>
      <c r="D7" s="29"/>
      <c r="E7" s="30"/>
      <c r="F7" s="3" t="s">
        <v>40</v>
      </c>
      <c r="G7" s="3" t="s">
        <v>38</v>
      </c>
      <c r="H7" s="20" t="s">
        <v>47</v>
      </c>
      <c r="I7" s="20" t="s">
        <v>127</v>
      </c>
      <c r="J7" s="20" t="s">
        <v>126</v>
      </c>
    </row>
    <row r="8" spans="1:10" ht="14.25">
      <c r="A8" s="335" t="s">
        <v>0</v>
      </c>
      <c r="B8" s="336"/>
      <c r="C8" s="336"/>
      <c r="D8" s="336"/>
      <c r="E8" s="337"/>
      <c r="F8" s="31">
        <f>F9+F10</f>
        <v>0</v>
      </c>
      <c r="G8" s="31">
        <f>G9+G10</f>
        <v>0</v>
      </c>
      <c r="H8" s="131">
        <f>H9+H10</f>
        <v>3007649.04</v>
      </c>
      <c r="I8" s="131">
        <f>I9+I10</f>
        <v>20664.489999999758</v>
      </c>
      <c r="J8" s="131">
        <f>J9+J10</f>
        <v>3028313.53</v>
      </c>
    </row>
    <row r="9" spans="1:10" ht="14.25">
      <c r="A9" s="338" t="s">
        <v>41</v>
      </c>
      <c r="B9" s="339"/>
      <c r="C9" s="339"/>
      <c r="D9" s="339"/>
      <c r="E9" s="331"/>
      <c r="F9" s="32"/>
      <c r="G9" s="32"/>
      <c r="H9" s="132">
        <v>3006149.04</v>
      </c>
      <c r="I9" s="132">
        <f>J9-H9</f>
        <v>20664.489999999758</v>
      </c>
      <c r="J9" s="132">
        <v>3026813.53</v>
      </c>
    </row>
    <row r="10" spans="1:10" ht="14.25">
      <c r="A10" s="330" t="s">
        <v>42</v>
      </c>
      <c r="B10" s="331"/>
      <c r="C10" s="331"/>
      <c r="D10" s="331"/>
      <c r="E10" s="331"/>
      <c r="F10" s="32"/>
      <c r="G10" s="32"/>
      <c r="H10" s="132">
        <v>1500</v>
      </c>
      <c r="I10" s="132">
        <f>J10-H10</f>
        <v>0</v>
      </c>
      <c r="J10" s="132">
        <v>1500</v>
      </c>
    </row>
    <row r="11" spans="1:10" ht="14.25">
      <c r="A11" s="35" t="s">
        <v>1</v>
      </c>
      <c r="B11" s="42"/>
      <c r="C11" s="42"/>
      <c r="D11" s="42"/>
      <c r="E11" s="42"/>
      <c r="F11" s="31">
        <f>F12+F13</f>
        <v>0</v>
      </c>
      <c r="G11" s="31">
        <f>G12+G13</f>
        <v>0</v>
      </c>
      <c r="H11" s="131">
        <f>H12+H13</f>
        <v>3676247</v>
      </c>
      <c r="I11" s="131">
        <f>I12+I13</f>
        <v>150069.95000000007</v>
      </c>
      <c r="J11" s="131">
        <f>J12+J13</f>
        <v>3826316.95</v>
      </c>
    </row>
    <row r="12" spans="1:10" ht="14.25">
      <c r="A12" s="340" t="s">
        <v>43</v>
      </c>
      <c r="B12" s="339"/>
      <c r="C12" s="339"/>
      <c r="D12" s="339"/>
      <c r="E12" s="339"/>
      <c r="F12" s="32"/>
      <c r="G12" s="32"/>
      <c r="H12" s="132">
        <v>3547511</v>
      </c>
      <c r="I12" s="132">
        <f>J12-H12</f>
        <v>31338.330000000075</v>
      </c>
      <c r="J12" s="133">
        <v>3578849.33</v>
      </c>
    </row>
    <row r="13" spans="1:10" ht="14.25">
      <c r="A13" s="330" t="s">
        <v>44</v>
      </c>
      <c r="B13" s="331"/>
      <c r="C13" s="331"/>
      <c r="D13" s="331"/>
      <c r="E13" s="331"/>
      <c r="F13" s="32"/>
      <c r="G13" s="32"/>
      <c r="H13" s="132">
        <v>128736</v>
      </c>
      <c r="I13" s="132">
        <f>J13-H13</f>
        <v>118731.62</v>
      </c>
      <c r="J13" s="133">
        <v>247467.62</v>
      </c>
    </row>
    <row r="14" spans="1:10" ht="14.25">
      <c r="A14" s="341" t="s">
        <v>64</v>
      </c>
      <c r="B14" s="336"/>
      <c r="C14" s="336"/>
      <c r="D14" s="336"/>
      <c r="E14" s="336"/>
      <c r="F14" s="31">
        <f>F8-F11</f>
        <v>0</v>
      </c>
      <c r="G14" s="31">
        <f>G8-G11</f>
        <v>0</v>
      </c>
      <c r="H14" s="131">
        <f>H8-H11</f>
        <v>-668597.96</v>
      </c>
      <c r="I14" s="131">
        <f>I8-I11</f>
        <v>-129405.46000000031</v>
      </c>
      <c r="J14" s="131">
        <f>J8-J11</f>
        <v>-798003.4200000004</v>
      </c>
    </row>
    <row r="15" spans="1:10" ht="17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">
      <c r="A16" s="332" t="s">
        <v>27</v>
      </c>
      <c r="B16" s="334"/>
      <c r="C16" s="334"/>
      <c r="D16" s="334"/>
      <c r="E16" s="334"/>
      <c r="F16" s="334"/>
      <c r="G16" s="334"/>
      <c r="H16" s="334"/>
      <c r="I16" s="334"/>
      <c r="J16" s="334"/>
    </row>
    <row r="17" spans="1:10" ht="17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6.25">
      <c r="A18" s="27"/>
      <c r="B18" s="28"/>
      <c r="C18" s="28"/>
      <c r="D18" s="29"/>
      <c r="E18" s="30"/>
      <c r="F18" s="3" t="s">
        <v>40</v>
      </c>
      <c r="G18" s="3" t="s">
        <v>38</v>
      </c>
      <c r="H18" s="20" t="s">
        <v>47</v>
      </c>
      <c r="I18" s="20" t="s">
        <v>127</v>
      </c>
      <c r="J18" s="20" t="s">
        <v>126</v>
      </c>
    </row>
    <row r="19" spans="1:10" ht="14.25">
      <c r="A19" s="330" t="s">
        <v>45</v>
      </c>
      <c r="B19" s="331"/>
      <c r="C19" s="331"/>
      <c r="D19" s="331"/>
      <c r="E19" s="331"/>
      <c r="F19" s="32"/>
      <c r="G19" s="32"/>
      <c r="H19" s="132">
        <v>0</v>
      </c>
      <c r="I19" s="132">
        <v>0</v>
      </c>
      <c r="J19" s="132">
        <v>0</v>
      </c>
    </row>
    <row r="20" spans="1:10" ht="14.25">
      <c r="A20" s="330" t="s">
        <v>46</v>
      </c>
      <c r="B20" s="331"/>
      <c r="C20" s="331"/>
      <c r="D20" s="331"/>
      <c r="E20" s="331"/>
      <c r="F20" s="32"/>
      <c r="G20" s="32"/>
      <c r="H20" s="132">
        <v>0</v>
      </c>
      <c r="I20" s="132">
        <v>0</v>
      </c>
      <c r="J20" s="132">
        <v>0</v>
      </c>
    </row>
    <row r="21" spans="1:10" ht="14.25">
      <c r="A21" s="341" t="s">
        <v>2</v>
      </c>
      <c r="B21" s="336"/>
      <c r="C21" s="336"/>
      <c r="D21" s="336"/>
      <c r="E21" s="336"/>
      <c r="F21" s="31">
        <f>F19-F20</f>
        <v>0</v>
      </c>
      <c r="G21" s="31">
        <f>G19-G20</f>
        <v>0</v>
      </c>
      <c r="H21" s="131">
        <f>H19-H20</f>
        <v>0</v>
      </c>
      <c r="I21" s="131">
        <f>I19-I20</f>
        <v>0</v>
      </c>
      <c r="J21" s="131">
        <f>J19-J20</f>
        <v>0</v>
      </c>
    </row>
    <row r="22" spans="1:10" ht="14.25">
      <c r="A22" s="341" t="s">
        <v>65</v>
      </c>
      <c r="B22" s="336"/>
      <c r="C22" s="336"/>
      <c r="D22" s="336"/>
      <c r="E22" s="336"/>
      <c r="F22" s="31">
        <f>F14+F21</f>
        <v>0</v>
      </c>
      <c r="G22" s="31">
        <f>G14+G21</f>
        <v>0</v>
      </c>
      <c r="H22" s="131">
        <v>0</v>
      </c>
      <c r="I22" s="131">
        <v>0</v>
      </c>
      <c r="J22" s="131">
        <v>0</v>
      </c>
    </row>
    <row r="23" spans="1:10" ht="17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">
      <c r="A24" s="332" t="s">
        <v>66</v>
      </c>
      <c r="B24" s="334"/>
      <c r="C24" s="334"/>
      <c r="D24" s="334"/>
      <c r="E24" s="334"/>
      <c r="F24" s="334"/>
      <c r="G24" s="334"/>
      <c r="H24" s="334"/>
      <c r="I24" s="334"/>
      <c r="J24" s="334"/>
    </row>
    <row r="25" spans="1:10" ht="1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6.25">
      <c r="A26" s="27"/>
      <c r="B26" s="28"/>
      <c r="C26" s="28"/>
      <c r="D26" s="29"/>
      <c r="E26" s="30"/>
      <c r="F26" s="3" t="s">
        <v>40</v>
      </c>
      <c r="G26" s="3" t="s">
        <v>38</v>
      </c>
      <c r="H26" s="20" t="s">
        <v>47</v>
      </c>
      <c r="I26" s="20" t="s">
        <v>127</v>
      </c>
      <c r="J26" s="20" t="s">
        <v>126</v>
      </c>
    </row>
    <row r="27" spans="1:10" s="82" customFormat="1" ht="15" customHeight="1">
      <c r="A27" s="344" t="s">
        <v>67</v>
      </c>
      <c r="B27" s="345"/>
      <c r="C27" s="345"/>
      <c r="D27" s="345"/>
      <c r="E27" s="346"/>
      <c r="F27" s="326">
        <v>0</v>
      </c>
      <c r="G27" s="326">
        <v>0</v>
      </c>
      <c r="H27" s="327">
        <v>668598</v>
      </c>
      <c r="I27" s="214">
        <f>J27-H27</f>
        <v>129405.42000000004</v>
      </c>
      <c r="J27" s="328">
        <v>798003.42</v>
      </c>
    </row>
    <row r="28" spans="1:10" s="82" customFormat="1" ht="15" customHeight="1">
      <c r="A28" s="347" t="s">
        <v>68</v>
      </c>
      <c r="B28" s="348"/>
      <c r="C28" s="348"/>
      <c r="D28" s="348"/>
      <c r="E28" s="348"/>
      <c r="F28" s="326">
        <f>F22+F27</f>
        <v>0</v>
      </c>
      <c r="G28" s="326">
        <f>G22+G27</f>
        <v>0</v>
      </c>
      <c r="H28" s="327">
        <v>0</v>
      </c>
      <c r="I28" s="327">
        <v>0</v>
      </c>
      <c r="J28" s="329">
        <v>0</v>
      </c>
    </row>
    <row r="29" spans="1:10" s="82" customFormat="1" ht="45" customHeight="1">
      <c r="A29" s="344" t="s">
        <v>69</v>
      </c>
      <c r="B29" s="345"/>
      <c r="C29" s="345"/>
      <c r="D29" s="345"/>
      <c r="E29" s="346"/>
      <c r="F29" s="326">
        <f>F14+F21+F27-F28</f>
        <v>0</v>
      </c>
      <c r="G29" s="326">
        <f>G14+G21+G27-G28</f>
        <v>0</v>
      </c>
      <c r="H29" s="327">
        <f>H14+H21+H27-H28</f>
        <v>0.0400000000372529</v>
      </c>
      <c r="I29" s="327">
        <f>I14+I21+I27-I28</f>
        <v>-0.04000000027008355</v>
      </c>
      <c r="J29" s="329">
        <f>J14+J21+J27-J28</f>
        <v>-3.4924596548080444E-10</v>
      </c>
    </row>
    <row r="30" spans="1:10" ht="15">
      <c r="A30" s="43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5">
      <c r="A31" s="349" t="s">
        <v>63</v>
      </c>
      <c r="B31" s="349"/>
      <c r="C31" s="349"/>
      <c r="D31" s="349"/>
      <c r="E31" s="349"/>
      <c r="F31" s="349"/>
      <c r="G31" s="349"/>
      <c r="H31" s="349"/>
      <c r="I31" s="349"/>
      <c r="J31" s="349"/>
    </row>
    <row r="32" spans="1:10" ht="17.25">
      <c r="A32" s="45"/>
      <c r="B32" s="46"/>
      <c r="C32" s="46"/>
      <c r="D32" s="46"/>
      <c r="E32" s="46"/>
      <c r="F32" s="46"/>
      <c r="G32" s="46"/>
      <c r="H32" s="47"/>
      <c r="I32" s="47"/>
      <c r="J32" s="47"/>
    </row>
    <row r="33" spans="1:10" ht="38.25" customHeight="1">
      <c r="A33" s="48"/>
      <c r="B33" s="49"/>
      <c r="C33" s="49" t="s">
        <v>125</v>
      </c>
      <c r="D33" s="50"/>
      <c r="E33" s="51"/>
      <c r="F33" s="52" t="s">
        <v>40</v>
      </c>
      <c r="G33" s="52" t="s">
        <v>38</v>
      </c>
      <c r="H33" s="93" t="s">
        <v>47</v>
      </c>
      <c r="I33" s="20" t="s">
        <v>127</v>
      </c>
      <c r="J33" s="20" t="s">
        <v>126</v>
      </c>
    </row>
    <row r="34" spans="1:10" s="82" customFormat="1" ht="14.25">
      <c r="A34" s="350" t="s">
        <v>67</v>
      </c>
      <c r="B34" s="351"/>
      <c r="C34" s="351"/>
      <c r="D34" s="351"/>
      <c r="E34" s="352"/>
      <c r="F34" s="326">
        <v>0</v>
      </c>
      <c r="G34" s="326">
        <f>F37</f>
        <v>0</v>
      </c>
      <c r="H34" s="327">
        <v>0</v>
      </c>
      <c r="I34" s="327">
        <v>0</v>
      </c>
      <c r="J34" s="328">
        <v>798003.42</v>
      </c>
    </row>
    <row r="35" spans="1:10" s="82" customFormat="1" ht="28.5" customHeight="1">
      <c r="A35" s="350" t="s">
        <v>70</v>
      </c>
      <c r="B35" s="351"/>
      <c r="C35" s="351"/>
      <c r="D35" s="351"/>
      <c r="E35" s="352"/>
      <c r="F35" s="326">
        <v>0</v>
      </c>
      <c r="G35" s="326">
        <v>0</v>
      </c>
      <c r="H35" s="327">
        <v>0</v>
      </c>
      <c r="I35" s="327">
        <v>0</v>
      </c>
      <c r="J35" s="328">
        <v>798003.42</v>
      </c>
    </row>
    <row r="36" spans="1:10" s="82" customFormat="1" ht="14.25">
      <c r="A36" s="350" t="s">
        <v>71</v>
      </c>
      <c r="B36" s="353"/>
      <c r="C36" s="353"/>
      <c r="D36" s="353"/>
      <c r="E36" s="354"/>
      <c r="F36" s="326">
        <v>0</v>
      </c>
      <c r="G36" s="326">
        <v>0</v>
      </c>
      <c r="H36" s="327">
        <v>0</v>
      </c>
      <c r="I36" s="327">
        <v>0</v>
      </c>
      <c r="J36" s="328">
        <v>0</v>
      </c>
    </row>
    <row r="37" spans="1:10" ht="15" customHeight="1">
      <c r="A37" s="355" t="s">
        <v>68</v>
      </c>
      <c r="B37" s="356"/>
      <c r="C37" s="356"/>
      <c r="D37" s="356"/>
      <c r="E37" s="356"/>
      <c r="F37" s="33">
        <f>F34-F35+F36</f>
        <v>0</v>
      </c>
      <c r="G37" s="33">
        <f>G34-G35+G36</f>
        <v>0</v>
      </c>
      <c r="H37" s="134">
        <f>H34-H35+H36</f>
        <v>0</v>
      </c>
      <c r="I37" s="134">
        <f>I34-I35+I36</f>
        <v>0</v>
      </c>
      <c r="J37" s="135">
        <f>J34-J35+J36</f>
        <v>0</v>
      </c>
    </row>
    <row r="38" ht="17.25" customHeight="1"/>
    <row r="39" spans="1:10" ht="14.25">
      <c r="A39" s="342"/>
      <c r="B39" s="343"/>
      <c r="C39" s="343"/>
      <c r="D39" s="343"/>
      <c r="E39" s="343"/>
      <c r="F39" s="343"/>
      <c r="G39" s="343"/>
      <c r="H39" s="343"/>
      <c r="I39" s="343"/>
      <c r="J39" s="343"/>
    </row>
    <row r="40" ht="9" customHeight="1"/>
  </sheetData>
  <sheetProtection/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view="pageBreakPreview" zoomScale="60" zoomScalePageLayoutView="0" workbookViewId="0" topLeftCell="A5">
      <selection activeCell="A141" sqref="A141:IV144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39.421875" style="0" customWidth="1"/>
    <col min="4" max="4" width="15.8515625" style="100" customWidth="1"/>
    <col min="5" max="5" width="16.7109375" style="100" customWidth="1"/>
    <col min="6" max="6" width="17.421875" style="100" customWidth="1"/>
    <col min="7" max="7" width="0" style="0" hidden="1" customWidth="1"/>
    <col min="8" max="8" width="10.00390625" style="0" hidden="1" customWidth="1"/>
    <col min="9" max="9" width="9.140625" style="0" hidden="1" customWidth="1"/>
    <col min="10" max="10" width="11.57421875" style="90" hidden="1" customWidth="1"/>
    <col min="11" max="11" width="9.00390625" style="90" hidden="1" customWidth="1"/>
    <col min="12" max="19" width="0" style="0" hidden="1" customWidth="1"/>
    <col min="20" max="20" width="8.7109375" style="122" hidden="1" customWidth="1"/>
    <col min="23" max="23" width="11.7109375" style="90" bestFit="1" customWidth="1"/>
  </cols>
  <sheetData>
    <row r="1" spans="1:6" ht="42" customHeight="1">
      <c r="A1" s="332" t="s">
        <v>128</v>
      </c>
      <c r="B1" s="332"/>
      <c r="C1" s="332"/>
      <c r="D1" s="332"/>
      <c r="E1" s="332"/>
      <c r="F1" s="332"/>
    </row>
    <row r="2" spans="1:6" ht="18" customHeight="1">
      <c r="A2" s="4"/>
      <c r="B2" s="4"/>
      <c r="C2" s="4"/>
      <c r="D2" s="91"/>
      <c r="E2" s="91"/>
      <c r="F2" s="91"/>
    </row>
    <row r="3" spans="1:6" ht="15">
      <c r="A3" s="332" t="s">
        <v>19</v>
      </c>
      <c r="B3" s="332"/>
      <c r="C3" s="332"/>
      <c r="D3" s="332"/>
      <c r="E3" s="333"/>
      <c r="F3" s="333"/>
    </row>
    <row r="4" spans="1:6" ht="17.25">
      <c r="A4" s="4"/>
      <c r="B4" s="4"/>
      <c r="C4" s="4"/>
      <c r="D4" s="91"/>
      <c r="E4" s="92"/>
      <c r="F4" s="92"/>
    </row>
    <row r="5" spans="1:6" ht="18" customHeight="1">
      <c r="A5" s="332" t="s">
        <v>4</v>
      </c>
      <c r="B5" s="334"/>
      <c r="C5" s="334"/>
      <c r="D5" s="334"/>
      <c r="E5" s="334"/>
      <c r="F5" s="334"/>
    </row>
    <row r="6" spans="1:6" ht="17.25">
      <c r="A6" s="4"/>
      <c r="B6" s="4"/>
      <c r="C6" s="4"/>
      <c r="D6" s="91"/>
      <c r="E6" s="92"/>
      <c r="F6" s="92"/>
    </row>
    <row r="7" spans="1:7" ht="15" customHeight="1">
      <c r="A7" s="332" t="s">
        <v>48</v>
      </c>
      <c r="B7" s="332"/>
      <c r="C7" s="332"/>
      <c r="D7" s="332"/>
      <c r="E7" s="332"/>
      <c r="F7" s="332"/>
      <c r="G7" s="332"/>
    </row>
    <row r="8" spans="1:6" ht="17.25">
      <c r="A8" s="4"/>
      <c r="B8" s="4"/>
      <c r="C8" s="4"/>
      <c r="D8" s="91"/>
      <c r="E8" s="92"/>
      <c r="F8" s="92"/>
    </row>
    <row r="9" spans="1:23" s="276" customFormat="1" ht="21" thickBot="1">
      <c r="A9" s="273" t="s">
        <v>5</v>
      </c>
      <c r="B9" s="274" t="s">
        <v>6</v>
      </c>
      <c r="C9" s="274" t="s">
        <v>3</v>
      </c>
      <c r="D9" s="275" t="s">
        <v>35</v>
      </c>
      <c r="E9" s="273" t="s">
        <v>127</v>
      </c>
      <c r="F9" s="273" t="s">
        <v>126</v>
      </c>
      <c r="I9" s="277" t="e">
        <f>#REF!+#REF!+D54</f>
        <v>#REF!</v>
      </c>
      <c r="J9" s="278"/>
      <c r="K9" s="278"/>
      <c r="T9" s="279" t="s">
        <v>123</v>
      </c>
      <c r="W9" s="278"/>
    </row>
    <row r="10" spans="1:23" s="65" customFormat="1" ht="15.75" customHeight="1">
      <c r="A10" s="152">
        <v>6</v>
      </c>
      <c r="B10" s="153"/>
      <c r="C10" s="280" t="s">
        <v>7</v>
      </c>
      <c r="D10" s="293">
        <f>D11+D20+D25+D30+D36</f>
        <v>3006149.04</v>
      </c>
      <c r="E10" s="293">
        <f>E11+E20+E25+E30+E36</f>
        <v>20664.489999999976</v>
      </c>
      <c r="F10" s="293">
        <f>F11+F20+F25+F30+F36+F44</f>
        <v>3026813.5300000003</v>
      </c>
      <c r="G10" s="294"/>
      <c r="J10" s="94"/>
      <c r="K10" s="94"/>
      <c r="T10" s="146">
        <f>D10/D56*100</f>
        <v>99.95012715978324</v>
      </c>
      <c r="W10" s="94"/>
    </row>
    <row r="11" spans="1:25" s="65" customFormat="1" ht="24">
      <c r="A11" s="154"/>
      <c r="B11" s="11">
        <v>63</v>
      </c>
      <c r="C11" s="281" t="s">
        <v>30</v>
      </c>
      <c r="D11" s="155">
        <f>D14+D17+D12</f>
        <v>339425.44</v>
      </c>
      <c r="E11" s="155">
        <f>E14+E17+E12</f>
        <v>1053.5799999999867</v>
      </c>
      <c r="F11" s="155">
        <f>F14+F17+F12</f>
        <v>340479.01999999996</v>
      </c>
      <c r="G11" s="156">
        <v>339425</v>
      </c>
      <c r="J11" s="94"/>
      <c r="K11" s="94"/>
      <c r="T11" s="124">
        <f>D11/D56*100</f>
        <v>11.285407156414767</v>
      </c>
      <c r="W11" s="94"/>
      <c r="Y11" s="121"/>
    </row>
    <row r="12" spans="1:25" s="65" customFormat="1" ht="14.25" hidden="1">
      <c r="A12" s="154"/>
      <c r="B12" s="157">
        <v>634</v>
      </c>
      <c r="C12" s="168" t="s">
        <v>129</v>
      </c>
      <c r="D12" s="155">
        <f>D13</f>
        <v>0</v>
      </c>
      <c r="E12" s="155">
        <f>E13</f>
        <v>993.86</v>
      </c>
      <c r="F12" s="155">
        <f>F13</f>
        <v>993.86</v>
      </c>
      <c r="G12" s="156"/>
      <c r="J12" s="94"/>
      <c r="K12" s="94"/>
      <c r="T12" s="124"/>
      <c r="W12" s="94"/>
      <c r="Y12" s="121"/>
    </row>
    <row r="13" spans="1:25" s="65" customFormat="1" ht="14.25" hidden="1">
      <c r="A13" s="154"/>
      <c r="B13" s="159">
        <v>6341</v>
      </c>
      <c r="C13" s="176" t="s">
        <v>129</v>
      </c>
      <c r="D13" s="161">
        <v>0</v>
      </c>
      <c r="E13" s="101">
        <f>F13-D13</f>
        <v>993.86</v>
      </c>
      <c r="F13" s="137">
        <v>993.86</v>
      </c>
      <c r="G13" s="156"/>
      <c r="J13" s="94"/>
      <c r="K13" s="94"/>
      <c r="T13" s="124"/>
      <c r="W13" s="94"/>
      <c r="Y13" s="121"/>
    </row>
    <row r="14" spans="1:25" s="65" customFormat="1" ht="14.25" hidden="1">
      <c r="A14" s="154"/>
      <c r="B14" s="157">
        <v>636</v>
      </c>
      <c r="C14" s="168" t="s">
        <v>130</v>
      </c>
      <c r="D14" s="155">
        <f>SUM(D15:D16)</f>
        <v>127354.46</v>
      </c>
      <c r="E14" s="155">
        <f>SUM(E15:E16)</f>
        <v>59.71999999998661</v>
      </c>
      <c r="F14" s="155">
        <f>SUM(F15:F16)</f>
        <v>127414.18</v>
      </c>
      <c r="G14" s="156"/>
      <c r="J14" s="94"/>
      <c r="K14" s="94"/>
      <c r="T14" s="124"/>
      <c r="W14" s="94"/>
      <c r="Y14" s="121"/>
    </row>
    <row r="15" spans="1:25" s="65" customFormat="1" ht="14.25" hidden="1">
      <c r="A15" s="154"/>
      <c r="B15" s="159">
        <v>6361</v>
      </c>
      <c r="C15" s="176" t="s">
        <v>131</v>
      </c>
      <c r="D15" s="162">
        <v>127354.46</v>
      </c>
      <c r="E15" s="137">
        <f>F15-D15</f>
        <v>59.71999999998661</v>
      </c>
      <c r="F15" s="137">
        <v>127414.18</v>
      </c>
      <c r="G15" s="156"/>
      <c r="J15" s="94"/>
      <c r="K15" s="94"/>
      <c r="T15" s="124"/>
      <c r="W15" s="94"/>
      <c r="Y15" s="121"/>
    </row>
    <row r="16" spans="1:25" s="65" customFormat="1" ht="14.25" hidden="1">
      <c r="A16" s="154"/>
      <c r="B16" s="159">
        <v>6362</v>
      </c>
      <c r="C16" s="176" t="s">
        <v>132</v>
      </c>
      <c r="D16" s="163">
        <v>0</v>
      </c>
      <c r="E16" s="101">
        <f>F16-D16</f>
        <v>0</v>
      </c>
      <c r="F16" s="101"/>
      <c r="G16" s="156"/>
      <c r="J16" s="94"/>
      <c r="K16" s="94"/>
      <c r="T16" s="124"/>
      <c r="W16" s="94"/>
      <c r="Y16" s="121"/>
    </row>
    <row r="17" spans="1:25" s="65" customFormat="1" ht="14.25" hidden="1">
      <c r="A17" s="154"/>
      <c r="B17" s="157">
        <v>638</v>
      </c>
      <c r="C17" s="168" t="s">
        <v>133</v>
      </c>
      <c r="D17" s="155">
        <f>D18+D19</f>
        <v>212070.97999999998</v>
      </c>
      <c r="E17" s="155">
        <f>E18+E19</f>
        <v>0</v>
      </c>
      <c r="F17" s="155">
        <f>F18+F19</f>
        <v>212070.97999999998</v>
      </c>
      <c r="G17" s="156"/>
      <c r="J17" s="94"/>
      <c r="K17" s="94"/>
      <c r="T17" s="124"/>
      <c r="W17" s="94"/>
      <c r="Y17" s="121"/>
    </row>
    <row r="18" spans="1:25" s="65" customFormat="1" ht="14.25" hidden="1">
      <c r="A18" s="154"/>
      <c r="B18" s="159">
        <v>6381</v>
      </c>
      <c r="C18" s="176" t="s">
        <v>134</v>
      </c>
      <c r="D18" s="164">
        <v>58007.96</v>
      </c>
      <c r="E18" s="101">
        <f>F18-D18</f>
        <v>0</v>
      </c>
      <c r="F18" s="164">
        <v>58007.96</v>
      </c>
      <c r="G18" s="156"/>
      <c r="J18" s="94"/>
      <c r="K18" s="94"/>
      <c r="T18" s="124"/>
      <c r="W18" s="94"/>
      <c r="Y18" s="121"/>
    </row>
    <row r="19" spans="1:25" s="65" customFormat="1" ht="14.25" hidden="1">
      <c r="A19" s="154"/>
      <c r="B19" s="159">
        <v>6381</v>
      </c>
      <c r="C19" s="176" t="s">
        <v>135</v>
      </c>
      <c r="D19" s="162">
        <v>154063.02</v>
      </c>
      <c r="E19" s="101">
        <f>F19-D19</f>
        <v>0</v>
      </c>
      <c r="F19" s="162">
        <v>154063.02</v>
      </c>
      <c r="G19" s="156"/>
      <c r="J19" s="94"/>
      <c r="K19" s="94"/>
      <c r="T19" s="124"/>
      <c r="W19" s="94"/>
      <c r="Y19" s="121"/>
    </row>
    <row r="20" spans="1:23" s="65" customFormat="1" ht="14.25">
      <c r="A20" s="165"/>
      <c r="B20" s="26">
        <v>64</v>
      </c>
      <c r="C20" s="286" t="s">
        <v>96</v>
      </c>
      <c r="D20" s="166">
        <f>D21</f>
        <v>300</v>
      </c>
      <c r="E20" s="166">
        <f>E21</f>
        <v>0</v>
      </c>
      <c r="F20" s="166">
        <f>F21</f>
        <v>300</v>
      </c>
      <c r="G20" s="156">
        <v>300</v>
      </c>
      <c r="J20" s="94"/>
      <c r="K20" s="94"/>
      <c r="T20" s="124">
        <f>D20/D56*100</f>
        <v>0.009974568043351228</v>
      </c>
      <c r="W20" s="94"/>
    </row>
    <row r="21" spans="1:23" s="65" customFormat="1" ht="14.25" hidden="1">
      <c r="A21" s="165"/>
      <c r="B21" s="167">
        <v>641</v>
      </c>
      <c r="C21" s="168" t="s">
        <v>136</v>
      </c>
      <c r="D21" s="169">
        <f>D22+D23+D24</f>
        <v>300</v>
      </c>
      <c r="E21" s="169">
        <f>E22+E23+E24</f>
        <v>0</v>
      </c>
      <c r="F21" s="169">
        <f>F22+F23+F24</f>
        <v>300</v>
      </c>
      <c r="G21" s="156"/>
      <c r="J21" s="94"/>
      <c r="K21" s="94"/>
      <c r="T21" s="124"/>
      <c r="W21" s="94"/>
    </row>
    <row r="22" spans="1:23" s="65" customFormat="1" ht="14.25" hidden="1">
      <c r="A22" s="165"/>
      <c r="B22" s="170">
        <v>64131</v>
      </c>
      <c r="C22" s="176" t="s">
        <v>137</v>
      </c>
      <c r="D22" s="171">
        <v>0</v>
      </c>
      <c r="E22" s="101">
        <f>F22-D22</f>
        <v>0</v>
      </c>
      <c r="F22" s="252">
        <v>0</v>
      </c>
      <c r="G22" s="156"/>
      <c r="J22" s="94"/>
      <c r="K22" s="94"/>
      <c r="T22" s="124"/>
      <c r="W22" s="94"/>
    </row>
    <row r="23" spans="1:23" s="65" customFormat="1" ht="14.25" hidden="1">
      <c r="A23" s="165"/>
      <c r="B23" s="170">
        <v>64132</v>
      </c>
      <c r="C23" s="176" t="s">
        <v>138</v>
      </c>
      <c r="D23" s="171">
        <v>100</v>
      </c>
      <c r="E23" s="101">
        <f>F23-D23</f>
        <v>0</v>
      </c>
      <c r="F23" s="252">
        <v>100</v>
      </c>
      <c r="G23" s="156"/>
      <c r="J23" s="94"/>
      <c r="K23" s="94"/>
      <c r="T23" s="124"/>
      <c r="W23" s="94"/>
    </row>
    <row r="24" spans="1:23" s="65" customFormat="1" ht="14.25" hidden="1">
      <c r="A24" s="165"/>
      <c r="B24" s="170">
        <v>64143</v>
      </c>
      <c r="C24" s="176" t="s">
        <v>139</v>
      </c>
      <c r="D24" s="171">
        <v>200</v>
      </c>
      <c r="E24" s="101">
        <f>F24-D24</f>
        <v>0</v>
      </c>
      <c r="F24" s="252">
        <v>200</v>
      </c>
      <c r="G24" s="156"/>
      <c r="J24" s="94"/>
      <c r="K24" s="94"/>
      <c r="T24" s="124"/>
      <c r="W24" s="94"/>
    </row>
    <row r="25" spans="1:23" s="65" customFormat="1" ht="22.5" customHeight="1">
      <c r="A25" s="165"/>
      <c r="B25" s="26">
        <v>65</v>
      </c>
      <c r="C25" s="281" t="s">
        <v>97</v>
      </c>
      <c r="D25" s="101">
        <f>D26</f>
        <v>138020</v>
      </c>
      <c r="E25" s="101">
        <f>E26</f>
        <v>0</v>
      </c>
      <c r="F25" s="101">
        <f>F26</f>
        <v>138020</v>
      </c>
      <c r="G25" s="156"/>
      <c r="J25" s="94"/>
      <c r="K25" s="94"/>
      <c r="T25" s="124">
        <f>D25/D56*100</f>
        <v>4.5889662711444545</v>
      </c>
      <c r="W25" s="94"/>
    </row>
    <row r="26" spans="1:23" s="65" customFormat="1" ht="21" customHeight="1" hidden="1">
      <c r="A26" s="165"/>
      <c r="B26" s="167">
        <v>652</v>
      </c>
      <c r="C26" s="168" t="s">
        <v>140</v>
      </c>
      <c r="D26" s="172">
        <f>D27+D28+D29</f>
        <v>138020</v>
      </c>
      <c r="E26" s="172">
        <f>E27+E28+E29</f>
        <v>0</v>
      </c>
      <c r="F26" s="172">
        <f>F27+F28+F29</f>
        <v>138020</v>
      </c>
      <c r="G26" s="156"/>
      <c r="J26" s="94"/>
      <c r="K26" s="94"/>
      <c r="T26" s="124"/>
      <c r="W26" s="94"/>
    </row>
    <row r="27" spans="1:23" s="65" customFormat="1" ht="15.75" customHeight="1" hidden="1">
      <c r="A27" s="165"/>
      <c r="B27" s="170">
        <v>65264</v>
      </c>
      <c r="C27" s="176" t="s">
        <v>141</v>
      </c>
      <c r="D27" s="173">
        <v>2500</v>
      </c>
      <c r="E27" s="101">
        <f>F27-D27</f>
        <v>0</v>
      </c>
      <c r="F27" s="173">
        <v>2500</v>
      </c>
      <c r="G27" s="156"/>
      <c r="J27" s="94"/>
      <c r="K27" s="94"/>
      <c r="T27" s="124"/>
      <c r="W27" s="94"/>
    </row>
    <row r="28" spans="1:23" s="65" customFormat="1" ht="14.25" customHeight="1" hidden="1">
      <c r="A28" s="165"/>
      <c r="B28" s="170">
        <v>65265</v>
      </c>
      <c r="C28" s="176" t="s">
        <v>142</v>
      </c>
      <c r="D28" s="173">
        <v>131520</v>
      </c>
      <c r="E28" s="101">
        <f>F28-D28</f>
        <v>0</v>
      </c>
      <c r="F28" s="173">
        <v>131520</v>
      </c>
      <c r="G28" s="156"/>
      <c r="J28" s="94"/>
      <c r="K28" s="94"/>
      <c r="T28" s="124"/>
      <c r="W28" s="94"/>
    </row>
    <row r="29" spans="1:23" s="65" customFormat="1" ht="15.75" customHeight="1" hidden="1">
      <c r="A29" s="165"/>
      <c r="B29" s="170">
        <v>65269</v>
      </c>
      <c r="C29" s="282" t="s">
        <v>143</v>
      </c>
      <c r="D29" s="173">
        <v>4000</v>
      </c>
      <c r="E29" s="101">
        <f>F29-D29</f>
        <v>0</v>
      </c>
      <c r="F29" s="173">
        <v>4000</v>
      </c>
      <c r="G29" s="156"/>
      <c r="J29" s="94"/>
      <c r="K29" s="94"/>
      <c r="T29" s="124"/>
      <c r="W29" s="94"/>
    </row>
    <row r="30" spans="1:23" s="65" customFormat="1" ht="24">
      <c r="A30" s="165"/>
      <c r="B30" s="26">
        <v>66</v>
      </c>
      <c r="C30" s="281" t="s">
        <v>98</v>
      </c>
      <c r="D30" s="101">
        <f>D31+D34</f>
        <v>981000</v>
      </c>
      <c r="E30" s="101">
        <v>-80000</v>
      </c>
      <c r="F30" s="101">
        <f>F31+F34</f>
        <v>901000</v>
      </c>
      <c r="G30" s="156">
        <v>981000</v>
      </c>
      <c r="J30" s="94"/>
      <c r="K30" s="94"/>
      <c r="T30" s="124">
        <f>D30/D56*100</f>
        <v>32.61683750175852</v>
      </c>
      <c r="W30" s="94"/>
    </row>
    <row r="31" spans="1:23" s="65" customFormat="1" ht="24">
      <c r="A31" s="165"/>
      <c r="B31" s="167">
        <v>661</v>
      </c>
      <c r="C31" s="168" t="s">
        <v>144</v>
      </c>
      <c r="D31" s="172">
        <f>SUM(D32:D33)</f>
        <v>980000</v>
      </c>
      <c r="E31" s="172">
        <v>-80000</v>
      </c>
      <c r="F31" s="172">
        <f>SUM(F32:F33)</f>
        <v>900000</v>
      </c>
      <c r="G31" s="156"/>
      <c r="J31" s="94"/>
      <c r="K31" s="94"/>
      <c r="T31" s="124"/>
      <c r="W31" s="94"/>
    </row>
    <row r="32" spans="1:23" s="65" customFormat="1" ht="14.25" hidden="1">
      <c r="A32" s="165"/>
      <c r="B32" s="170">
        <v>6614</v>
      </c>
      <c r="C32" s="176" t="s">
        <v>145</v>
      </c>
      <c r="D32" s="171">
        <v>0</v>
      </c>
      <c r="E32" s="137">
        <v>0</v>
      </c>
      <c r="F32" s="137">
        <v>0</v>
      </c>
      <c r="G32" s="156"/>
      <c r="J32" s="94"/>
      <c r="K32" s="94"/>
      <c r="T32" s="124"/>
      <c r="W32" s="94"/>
    </row>
    <row r="33" spans="1:23" s="65" customFormat="1" ht="14.25" hidden="1">
      <c r="A33" s="165"/>
      <c r="B33" s="170">
        <v>6615</v>
      </c>
      <c r="C33" s="176" t="s">
        <v>146</v>
      </c>
      <c r="D33" s="171">
        <v>980000</v>
      </c>
      <c r="E33" s="101">
        <f>F33-D33</f>
        <v>-80000</v>
      </c>
      <c r="F33" s="101">
        <v>900000</v>
      </c>
      <c r="G33" s="156"/>
      <c r="J33" s="94"/>
      <c r="K33" s="94"/>
      <c r="T33" s="124"/>
      <c r="W33" s="94"/>
    </row>
    <row r="34" spans="1:23" s="65" customFormat="1" ht="24" hidden="1">
      <c r="A34" s="165"/>
      <c r="B34" s="167">
        <v>663</v>
      </c>
      <c r="C34" s="168" t="s">
        <v>147</v>
      </c>
      <c r="D34" s="174">
        <f>D35</f>
        <v>1000</v>
      </c>
      <c r="E34" s="174">
        <f>E35</f>
        <v>0</v>
      </c>
      <c r="F34" s="174">
        <f>F35</f>
        <v>1000</v>
      </c>
      <c r="G34" s="156"/>
      <c r="J34" s="94"/>
      <c r="K34" s="94"/>
      <c r="T34" s="124"/>
      <c r="W34" s="94"/>
    </row>
    <row r="35" spans="1:23" s="65" customFormat="1" ht="14.25" hidden="1">
      <c r="A35" s="165"/>
      <c r="B35" s="170">
        <v>6631</v>
      </c>
      <c r="C35" s="176" t="s">
        <v>148</v>
      </c>
      <c r="D35" s="171">
        <v>1000</v>
      </c>
      <c r="E35" s="137">
        <f>F35-D35</f>
        <v>0</v>
      </c>
      <c r="F35" s="137">
        <v>1000</v>
      </c>
      <c r="G35" s="156"/>
      <c r="J35" s="94"/>
      <c r="K35" s="94"/>
      <c r="T35" s="124"/>
      <c r="W35" s="94"/>
    </row>
    <row r="36" spans="1:23" s="65" customFormat="1" ht="24" customHeight="1">
      <c r="A36" s="165"/>
      <c r="B36" s="26">
        <v>67</v>
      </c>
      <c r="C36" s="281" t="s">
        <v>31</v>
      </c>
      <c r="D36" s="101">
        <f>D37+D42</f>
        <v>1547403.6</v>
      </c>
      <c r="E36" s="101">
        <f>E37+E42</f>
        <v>99610.90999999999</v>
      </c>
      <c r="F36" s="101">
        <f>F37+F42</f>
        <v>1647014.51</v>
      </c>
      <c r="G36" s="156">
        <v>1547404</v>
      </c>
      <c r="J36" s="94"/>
      <c r="K36" s="94"/>
      <c r="P36" s="105">
        <v>0.05</v>
      </c>
      <c r="Q36" s="105">
        <v>0.05</v>
      </c>
      <c r="T36" s="124">
        <f>D36/D56*100</f>
        <v>51.44894166242216</v>
      </c>
      <c r="W36" s="94"/>
    </row>
    <row r="37" spans="1:23" s="65" customFormat="1" ht="14.25" customHeight="1" hidden="1">
      <c r="A37" s="165"/>
      <c r="B37" s="167">
        <v>671</v>
      </c>
      <c r="C37" s="168" t="s">
        <v>149</v>
      </c>
      <c r="D37" s="175">
        <f>SUM(D38:D41)</f>
        <v>44757.32</v>
      </c>
      <c r="E37" s="175">
        <f>SUM(E38:E41)</f>
        <v>22611.67</v>
      </c>
      <c r="F37" s="175">
        <f>SUM(F38:F41)</f>
        <v>67368.98999999999</v>
      </c>
      <c r="G37" s="156"/>
      <c r="J37" s="94"/>
      <c r="K37" s="94"/>
      <c r="P37" s="105"/>
      <c r="Q37" s="105"/>
      <c r="T37" s="124"/>
      <c r="W37" s="94"/>
    </row>
    <row r="38" spans="1:23" s="65" customFormat="1" ht="15" customHeight="1" hidden="1">
      <c r="A38" s="165"/>
      <c r="B38" s="170">
        <v>6711</v>
      </c>
      <c r="C38" s="176" t="s">
        <v>150</v>
      </c>
      <c r="D38" s="177">
        <v>4800</v>
      </c>
      <c r="E38" s="137">
        <f>F38-D38</f>
        <v>0</v>
      </c>
      <c r="F38" s="137">
        <v>4800</v>
      </c>
      <c r="G38" s="156"/>
      <c r="J38" s="94"/>
      <c r="K38" s="94"/>
      <c r="P38" s="105"/>
      <c r="Q38" s="105"/>
      <c r="T38" s="124"/>
      <c r="W38" s="94"/>
    </row>
    <row r="39" spans="1:23" s="65" customFormat="1" ht="19.5" customHeight="1" hidden="1">
      <c r="A39" s="165"/>
      <c r="B39" s="178">
        <v>6711</v>
      </c>
      <c r="C39" s="283" t="s">
        <v>151</v>
      </c>
      <c r="D39" s="171">
        <v>7591.99</v>
      </c>
      <c r="E39" s="137">
        <f>F39-D39</f>
        <v>0</v>
      </c>
      <c r="F39" s="137">
        <v>7591.99</v>
      </c>
      <c r="G39" s="156"/>
      <c r="J39" s="94"/>
      <c r="K39" s="94"/>
      <c r="P39" s="105"/>
      <c r="Q39" s="105"/>
      <c r="T39" s="124"/>
      <c r="W39" s="94"/>
    </row>
    <row r="40" spans="1:23" s="65" customFormat="1" ht="18.75" customHeight="1" hidden="1">
      <c r="A40" s="165"/>
      <c r="B40" s="178">
        <v>6711</v>
      </c>
      <c r="C40" s="283" t="s">
        <v>152</v>
      </c>
      <c r="D40" s="171">
        <v>31365.33</v>
      </c>
      <c r="E40" s="137">
        <f>F40-D40</f>
        <v>309.66999999999825</v>
      </c>
      <c r="F40" s="137">
        <v>31675</v>
      </c>
      <c r="G40" s="156"/>
      <c r="J40" s="94"/>
      <c r="K40" s="94"/>
      <c r="P40" s="105"/>
      <c r="Q40" s="105"/>
      <c r="T40" s="124"/>
      <c r="W40" s="94"/>
    </row>
    <row r="41" spans="1:23" s="65" customFormat="1" ht="21.75" customHeight="1" hidden="1">
      <c r="A41" s="165"/>
      <c r="B41" s="178">
        <v>6712</v>
      </c>
      <c r="C41" s="283" t="s">
        <v>153</v>
      </c>
      <c r="D41" s="171">
        <v>1000</v>
      </c>
      <c r="E41" s="137">
        <f>F41-D41</f>
        <v>22302</v>
      </c>
      <c r="F41" s="137">
        <v>23302</v>
      </c>
      <c r="G41" s="156"/>
      <c r="J41" s="94"/>
      <c r="K41" s="94"/>
      <c r="P41" s="105"/>
      <c r="Q41" s="105"/>
      <c r="T41" s="124"/>
      <c r="W41" s="94"/>
    </row>
    <row r="42" spans="1:23" s="65" customFormat="1" ht="15.75" customHeight="1" hidden="1" thickBot="1">
      <c r="A42" s="165"/>
      <c r="B42" s="179">
        <v>673</v>
      </c>
      <c r="C42" s="284" t="s">
        <v>154</v>
      </c>
      <c r="D42" s="180">
        <f>D43</f>
        <v>1502646.28</v>
      </c>
      <c r="E42" s="180">
        <f>E43</f>
        <v>76999.23999999999</v>
      </c>
      <c r="F42" s="180">
        <f>F43</f>
        <v>1579645.52</v>
      </c>
      <c r="G42" s="156"/>
      <c r="J42" s="94"/>
      <c r="K42" s="94"/>
      <c r="P42" s="105"/>
      <c r="Q42" s="105"/>
      <c r="T42" s="124"/>
      <c r="W42" s="94"/>
    </row>
    <row r="43" spans="1:23" s="65" customFormat="1" ht="18" customHeight="1" hidden="1" thickBot="1">
      <c r="A43" s="165"/>
      <c r="B43" s="170">
        <v>6731</v>
      </c>
      <c r="C43" s="176" t="s">
        <v>155</v>
      </c>
      <c r="D43" s="162">
        <v>1502646.28</v>
      </c>
      <c r="E43" s="137">
        <f>F43-D43</f>
        <v>76999.23999999999</v>
      </c>
      <c r="F43" s="253">
        <v>1579645.52</v>
      </c>
      <c r="G43" s="156"/>
      <c r="J43" s="94"/>
      <c r="K43" s="94"/>
      <c r="P43" s="105"/>
      <c r="Q43" s="105"/>
      <c r="T43" s="124"/>
      <c r="W43" s="94"/>
    </row>
    <row r="44" spans="1:23" s="65" customFormat="1" ht="21.75" customHeight="1">
      <c r="A44" s="165"/>
      <c r="B44" s="181">
        <v>68</v>
      </c>
      <c r="C44" s="168" t="s">
        <v>156</v>
      </c>
      <c r="D44" s="182">
        <f aca="true" t="shared" si="0" ref="D44:F45">D45</f>
        <v>0</v>
      </c>
      <c r="E44" s="182">
        <f t="shared" si="0"/>
        <v>0</v>
      </c>
      <c r="F44" s="182">
        <f t="shared" si="0"/>
        <v>0</v>
      </c>
      <c r="G44" s="156"/>
      <c r="J44" s="94"/>
      <c r="K44" s="94"/>
      <c r="P44" s="105"/>
      <c r="Q44" s="105"/>
      <c r="T44" s="124"/>
      <c r="W44" s="94"/>
    </row>
    <row r="45" spans="1:23" s="65" customFormat="1" ht="15" customHeight="1" hidden="1">
      <c r="A45" s="165"/>
      <c r="B45" s="167">
        <v>683</v>
      </c>
      <c r="C45" s="168" t="s">
        <v>157</v>
      </c>
      <c r="D45" s="180">
        <f t="shared" si="0"/>
        <v>0</v>
      </c>
      <c r="E45" s="180">
        <f t="shared" si="0"/>
        <v>0</v>
      </c>
      <c r="F45" s="180">
        <f t="shared" si="0"/>
        <v>0</v>
      </c>
      <c r="G45" s="156"/>
      <c r="J45" s="94"/>
      <c r="K45" s="94"/>
      <c r="P45" s="105"/>
      <c r="Q45" s="105"/>
      <c r="T45" s="124"/>
      <c r="W45" s="94"/>
    </row>
    <row r="46" spans="1:23" s="65" customFormat="1" ht="15" customHeight="1" hidden="1">
      <c r="A46" s="165"/>
      <c r="B46" s="170">
        <v>6831</v>
      </c>
      <c r="C46" s="176" t="s">
        <v>158</v>
      </c>
      <c r="D46" s="171">
        <v>0</v>
      </c>
      <c r="E46" s="101">
        <f>F46-D46</f>
        <v>0</v>
      </c>
      <c r="F46" s="101">
        <v>0</v>
      </c>
      <c r="G46" s="156"/>
      <c r="J46" s="94"/>
      <c r="K46" s="94"/>
      <c r="P46" s="105"/>
      <c r="Q46" s="105"/>
      <c r="T46" s="124"/>
      <c r="W46" s="94"/>
    </row>
    <row r="47" spans="1:23" s="65" customFormat="1" ht="14.25">
      <c r="A47" s="183">
        <v>7</v>
      </c>
      <c r="B47" s="14"/>
      <c r="C47" s="285" t="s">
        <v>8</v>
      </c>
      <c r="D47" s="101">
        <f>D48</f>
        <v>1500</v>
      </c>
      <c r="E47" s="101">
        <f>E48</f>
        <v>0</v>
      </c>
      <c r="F47" s="101">
        <f>F48</f>
        <v>1500</v>
      </c>
      <c r="G47" s="156"/>
      <c r="J47" s="94"/>
      <c r="K47" s="94"/>
      <c r="T47" s="124">
        <f>D47/D56*100</f>
        <v>0.04987284021675614</v>
      </c>
      <c r="W47" s="94"/>
    </row>
    <row r="48" spans="1:23" s="65" customFormat="1" ht="24">
      <c r="A48" s="154"/>
      <c r="B48" s="11">
        <v>72</v>
      </c>
      <c r="C48" s="285" t="s">
        <v>29</v>
      </c>
      <c r="D48" s="101">
        <f>SUM(D49:D51)</f>
        <v>1500</v>
      </c>
      <c r="E48" s="101">
        <f>SUM(E49:E51)</f>
        <v>0</v>
      </c>
      <c r="F48" s="101">
        <f>SUM(F49:F51)</f>
        <v>1500</v>
      </c>
      <c r="G48" s="156">
        <v>1500</v>
      </c>
      <c r="J48" s="94"/>
      <c r="K48" s="94"/>
      <c r="T48" s="124">
        <f>D48/D63*100</f>
        <v>0.06571954923679713</v>
      </c>
      <c r="W48" s="94"/>
    </row>
    <row r="49" spans="1:23" s="65" customFormat="1" ht="14.25" hidden="1">
      <c r="A49" s="154"/>
      <c r="B49" s="170">
        <v>721</v>
      </c>
      <c r="C49" s="176" t="s">
        <v>159</v>
      </c>
      <c r="D49" s="171">
        <v>0</v>
      </c>
      <c r="E49" s="137">
        <f>F49-D49</f>
        <v>0</v>
      </c>
      <c r="F49" s="101">
        <v>0</v>
      </c>
      <c r="G49" s="156"/>
      <c r="J49" s="94"/>
      <c r="K49" s="94"/>
      <c r="T49" s="124"/>
      <c r="W49" s="94"/>
    </row>
    <row r="50" spans="1:23" s="65" customFormat="1" ht="14.25" hidden="1">
      <c r="A50" s="154"/>
      <c r="B50" s="178">
        <v>722</v>
      </c>
      <c r="C50" s="283" t="s">
        <v>160</v>
      </c>
      <c r="D50" s="171">
        <v>1500</v>
      </c>
      <c r="E50" s="137">
        <f>F50-D50</f>
        <v>0</v>
      </c>
      <c r="F50" s="137">
        <v>1500</v>
      </c>
      <c r="G50" s="156"/>
      <c r="J50" s="94"/>
      <c r="K50" s="94"/>
      <c r="T50" s="124"/>
      <c r="W50" s="94"/>
    </row>
    <row r="51" spans="1:23" s="65" customFormat="1" ht="14.25" hidden="1">
      <c r="A51" s="154"/>
      <c r="B51" s="170">
        <v>723</v>
      </c>
      <c r="C51" s="176" t="s">
        <v>161</v>
      </c>
      <c r="D51" s="171">
        <v>0</v>
      </c>
      <c r="E51" s="137">
        <f>F51-D51</f>
        <v>0</v>
      </c>
      <c r="F51" s="137">
        <v>0</v>
      </c>
      <c r="G51" s="156"/>
      <c r="J51" s="94"/>
      <c r="K51" s="94"/>
      <c r="T51" s="124"/>
      <c r="W51" s="94"/>
    </row>
    <row r="52" spans="1:23" s="65" customFormat="1" ht="14.25">
      <c r="A52" s="154">
        <v>9</v>
      </c>
      <c r="B52" s="11">
        <v>9</v>
      </c>
      <c r="C52" s="287" t="s">
        <v>101</v>
      </c>
      <c r="D52" s="101">
        <f>D53</f>
        <v>668598.43</v>
      </c>
      <c r="E52" s="101">
        <f>E53</f>
        <v>129404.78999999992</v>
      </c>
      <c r="F52" s="101">
        <f>F53</f>
        <v>798003.22</v>
      </c>
      <c r="G52" s="156"/>
      <c r="J52" s="94"/>
      <c r="K52" s="94"/>
      <c r="T52" s="124">
        <f>D52/D56*100</f>
        <v>22.229935112376012</v>
      </c>
      <c r="W52" s="94"/>
    </row>
    <row r="53" spans="1:23" s="65" customFormat="1" ht="14.25">
      <c r="A53" s="154"/>
      <c r="B53" s="141">
        <v>92</v>
      </c>
      <c r="C53" s="142" t="s">
        <v>162</v>
      </c>
      <c r="D53" s="101">
        <f>D54</f>
        <v>668598.43</v>
      </c>
      <c r="E53" s="101">
        <f>E54</f>
        <v>129404.78999999992</v>
      </c>
      <c r="F53" s="101">
        <f>F54</f>
        <v>798003.22</v>
      </c>
      <c r="G53" s="156">
        <v>657038</v>
      </c>
      <c r="J53" s="94"/>
      <c r="K53" s="94"/>
      <c r="S53" s="65">
        <v>2967000</v>
      </c>
      <c r="T53" s="146">
        <f>D53/D56*100</f>
        <v>22.229935112376012</v>
      </c>
      <c r="W53" s="94"/>
    </row>
    <row r="54" spans="1:23" s="65" customFormat="1" ht="14.25" hidden="1">
      <c r="A54" s="154"/>
      <c r="B54" s="141">
        <v>922</v>
      </c>
      <c r="C54" s="143" t="s">
        <v>163</v>
      </c>
      <c r="D54" s="101">
        <f>D55</f>
        <v>668598.43</v>
      </c>
      <c r="E54" s="101">
        <f>E55</f>
        <v>129404.78999999992</v>
      </c>
      <c r="F54" s="101">
        <f>F55</f>
        <v>798003.22</v>
      </c>
      <c r="G54" s="156"/>
      <c r="J54" s="94"/>
      <c r="K54" s="94"/>
      <c r="T54" s="147"/>
      <c r="W54" s="94"/>
    </row>
    <row r="55" spans="1:20" ht="14.25" hidden="1">
      <c r="A55" s="185"/>
      <c r="B55" s="144">
        <v>9221</v>
      </c>
      <c r="C55" s="145" t="s">
        <v>164</v>
      </c>
      <c r="D55" s="186">
        <v>668598.43</v>
      </c>
      <c r="E55" s="137">
        <f>F55-D55</f>
        <v>129404.78999999992</v>
      </c>
      <c r="F55" s="137">
        <v>798003.22</v>
      </c>
      <c r="G55" s="187"/>
      <c r="T55" s="254"/>
    </row>
    <row r="56" spans="1:20" ht="14.25">
      <c r="A56" s="185"/>
      <c r="B56" s="15"/>
      <c r="C56" s="285" t="s">
        <v>122</v>
      </c>
      <c r="D56" s="101">
        <f>D10+D47</f>
        <v>3007649.04</v>
      </c>
      <c r="E56" s="101">
        <f>E10+E47</f>
        <v>20664.489999999976</v>
      </c>
      <c r="F56" s="101">
        <f>F10+F47</f>
        <v>3028313.5300000003</v>
      </c>
      <c r="G56" s="187"/>
      <c r="T56" s="66">
        <f>T52+T47+T10</f>
        <v>122.22993511237601</v>
      </c>
    </row>
    <row r="57" spans="1:7" ht="14.25">
      <c r="A57" s="185"/>
      <c r="B57" s="15"/>
      <c r="C57" s="285" t="s">
        <v>232</v>
      </c>
      <c r="D57" s="101">
        <f>D52+D56</f>
        <v>3676247.47</v>
      </c>
      <c r="E57" s="101">
        <f>E52+E56</f>
        <v>150069.2799999999</v>
      </c>
      <c r="F57" s="101">
        <f>F55+F56</f>
        <v>3826316.75</v>
      </c>
      <c r="G57" s="187"/>
    </row>
    <row r="58" spans="1:7" ht="14.25">
      <c r="A58" s="188"/>
      <c r="B58" s="102"/>
      <c r="C58" s="102"/>
      <c r="D58" s="103"/>
      <c r="E58" s="189"/>
      <c r="F58" s="189"/>
      <c r="G58" s="187"/>
    </row>
    <row r="59" spans="1:7" ht="15" customHeight="1">
      <c r="A59" s="357" t="s">
        <v>49</v>
      </c>
      <c r="B59" s="358"/>
      <c r="C59" s="358"/>
      <c r="D59" s="358"/>
      <c r="E59" s="358"/>
      <c r="F59" s="358"/>
      <c r="G59" s="359"/>
    </row>
    <row r="60" spans="1:7" ht="17.25">
      <c r="A60" s="190"/>
      <c r="B60" s="191"/>
      <c r="C60" s="191"/>
      <c r="D60" s="192"/>
      <c r="E60" s="193"/>
      <c r="F60" s="193"/>
      <c r="G60" s="187"/>
    </row>
    <row r="61" spans="1:23" s="303" customFormat="1" ht="20.25">
      <c r="A61" s="299" t="s">
        <v>5</v>
      </c>
      <c r="B61" s="300" t="s">
        <v>6</v>
      </c>
      <c r="C61" s="300" t="s">
        <v>9</v>
      </c>
      <c r="D61" s="301" t="s">
        <v>35</v>
      </c>
      <c r="E61" s="300" t="s">
        <v>127</v>
      </c>
      <c r="F61" s="300" t="s">
        <v>126</v>
      </c>
      <c r="G61" s="302"/>
      <c r="J61" s="304"/>
      <c r="K61" s="304"/>
      <c r="P61" s="303">
        <v>2025</v>
      </c>
      <c r="Q61" s="303">
        <v>2026</v>
      </c>
      <c r="T61" s="305" t="s">
        <v>124</v>
      </c>
      <c r="W61" s="304"/>
    </row>
    <row r="62" spans="1:20" ht="15.75" customHeight="1">
      <c r="A62" s="154">
        <v>3</v>
      </c>
      <c r="B62" s="11"/>
      <c r="C62" s="281" t="s">
        <v>10</v>
      </c>
      <c r="D62" s="101">
        <f>D63+D72+D103+D107+D110</f>
        <v>3547511.3</v>
      </c>
      <c r="E62" s="101">
        <f>E63+E72+E103+E107+E110</f>
        <v>31338.029999999977</v>
      </c>
      <c r="F62" s="101">
        <f>F63+F72+F103+F107+F110</f>
        <v>3578849.3300000005</v>
      </c>
      <c r="G62" s="187"/>
      <c r="T62" s="124">
        <f>D62/D140*100</f>
        <v>96.49816365599565</v>
      </c>
    </row>
    <row r="63" spans="1:23" s="65" customFormat="1" ht="15.75" customHeight="1">
      <c r="A63" s="154"/>
      <c r="B63" s="11">
        <v>31</v>
      </c>
      <c r="C63" s="281" t="s">
        <v>11</v>
      </c>
      <c r="D63" s="101">
        <f>D64+D68+D70</f>
        <v>2282425.88</v>
      </c>
      <c r="E63" s="101">
        <f>E64+E68+E70</f>
        <v>10858.429999999993</v>
      </c>
      <c r="F63" s="101">
        <f>F64+F68+F70</f>
        <v>2293284.31</v>
      </c>
      <c r="G63" s="156"/>
      <c r="J63" s="94"/>
      <c r="K63" s="101" t="e">
        <f>SUM(#REF!)</f>
        <v>#REF!</v>
      </c>
      <c r="P63" s="105">
        <v>0.07</v>
      </c>
      <c r="Q63" s="105">
        <v>0.05</v>
      </c>
      <c r="T63" s="124">
        <f>D63/D140*100</f>
        <v>62.085751806039326</v>
      </c>
      <c r="W63" s="94"/>
    </row>
    <row r="64" spans="1:23" s="65" customFormat="1" ht="15.75" customHeight="1" hidden="1">
      <c r="A64" s="154"/>
      <c r="B64" s="167">
        <v>311</v>
      </c>
      <c r="C64" s="168" t="s">
        <v>165</v>
      </c>
      <c r="D64" s="194">
        <f>SUM(D65:D67)</f>
        <v>1905161.05</v>
      </c>
      <c r="E64" s="194">
        <f>SUM(E65:E67)</f>
        <v>853</v>
      </c>
      <c r="F64" s="194">
        <f>SUM(F65:F67)</f>
        <v>1906014.05</v>
      </c>
      <c r="G64" s="156"/>
      <c r="J64" s="94"/>
      <c r="K64" s="101"/>
      <c r="P64" s="105"/>
      <c r="Q64" s="105"/>
      <c r="T64" s="124"/>
      <c r="W64" s="94"/>
    </row>
    <row r="65" spans="1:23" s="65" customFormat="1" ht="15.75" customHeight="1" hidden="1">
      <c r="A65" s="154"/>
      <c r="B65" s="170">
        <v>3111</v>
      </c>
      <c r="C65" s="288" t="s">
        <v>166</v>
      </c>
      <c r="D65" s="196">
        <v>1886581</v>
      </c>
      <c r="E65" s="137">
        <f>F65-D65</f>
        <v>0</v>
      </c>
      <c r="F65" s="196">
        <v>1886581</v>
      </c>
      <c r="G65" s="156"/>
      <c r="J65" s="94"/>
      <c r="K65" s="101"/>
      <c r="P65" s="105"/>
      <c r="Q65" s="105"/>
      <c r="T65" s="124"/>
      <c r="W65" s="94"/>
    </row>
    <row r="66" spans="1:23" s="65" customFormat="1" ht="15.75" customHeight="1" hidden="1">
      <c r="A66" s="154"/>
      <c r="B66" s="170">
        <v>3113</v>
      </c>
      <c r="C66" s="288" t="s">
        <v>167</v>
      </c>
      <c r="D66" s="196">
        <v>18580.05</v>
      </c>
      <c r="E66" s="137">
        <f aca="true" t="shared" si="1" ref="E66:E71">F66-D66</f>
        <v>0</v>
      </c>
      <c r="F66" s="196">
        <v>18580.05</v>
      </c>
      <c r="G66" s="156"/>
      <c r="J66" s="94"/>
      <c r="K66" s="101"/>
      <c r="P66" s="105"/>
      <c r="Q66" s="105"/>
      <c r="T66" s="124"/>
      <c r="W66" s="94"/>
    </row>
    <row r="67" spans="1:23" s="65" customFormat="1" ht="15.75" customHeight="1" hidden="1">
      <c r="A67" s="154"/>
      <c r="B67" s="178">
        <v>3114</v>
      </c>
      <c r="C67" s="289" t="s">
        <v>168</v>
      </c>
      <c r="D67" s="196">
        <v>0</v>
      </c>
      <c r="E67" s="137">
        <f t="shared" si="1"/>
        <v>853</v>
      </c>
      <c r="F67" s="196">
        <v>853</v>
      </c>
      <c r="G67" s="156"/>
      <c r="J67" s="94"/>
      <c r="K67" s="101"/>
      <c r="P67" s="105"/>
      <c r="Q67" s="105"/>
      <c r="T67" s="124"/>
      <c r="W67" s="94"/>
    </row>
    <row r="68" spans="1:23" s="65" customFormat="1" ht="15.75" customHeight="1" hidden="1">
      <c r="A68" s="154"/>
      <c r="B68" s="167">
        <v>312</v>
      </c>
      <c r="C68" s="168" t="s">
        <v>171</v>
      </c>
      <c r="D68" s="197">
        <f>SUM(D69)</f>
        <v>72253.57</v>
      </c>
      <c r="E68" s="197">
        <f>SUM(E69)</f>
        <v>10005.429999999993</v>
      </c>
      <c r="F68" s="197">
        <f>SUM(F69)</f>
        <v>82259</v>
      </c>
      <c r="G68" s="156"/>
      <c r="J68" s="94"/>
      <c r="K68" s="101"/>
      <c r="P68" s="105"/>
      <c r="Q68" s="105"/>
      <c r="T68" s="124"/>
      <c r="W68" s="94"/>
    </row>
    <row r="69" spans="1:23" s="65" customFormat="1" ht="15.75" customHeight="1" hidden="1">
      <c r="A69" s="154"/>
      <c r="B69" s="159">
        <v>3121</v>
      </c>
      <c r="C69" s="176" t="s">
        <v>234</v>
      </c>
      <c r="D69" s="171">
        <v>72253.57</v>
      </c>
      <c r="E69" s="137">
        <f t="shared" si="1"/>
        <v>10005.429999999993</v>
      </c>
      <c r="F69" s="137">
        <v>82259</v>
      </c>
      <c r="G69" s="156"/>
      <c r="J69" s="94"/>
      <c r="K69" s="101"/>
      <c r="P69" s="105"/>
      <c r="Q69" s="105"/>
      <c r="T69" s="124"/>
      <c r="W69" s="94"/>
    </row>
    <row r="70" spans="1:23" s="65" customFormat="1" ht="15.75" customHeight="1" hidden="1">
      <c r="A70" s="154"/>
      <c r="B70" s="167">
        <v>313</v>
      </c>
      <c r="C70" s="198" t="s">
        <v>169</v>
      </c>
      <c r="D70" s="199">
        <f>D71</f>
        <v>305011.26</v>
      </c>
      <c r="E70" s="199">
        <f>E71</f>
        <v>0</v>
      </c>
      <c r="F70" s="199">
        <f>F71</f>
        <v>305011.26</v>
      </c>
      <c r="G70" s="156"/>
      <c r="J70" s="94"/>
      <c r="K70" s="101"/>
      <c r="P70" s="105"/>
      <c r="Q70" s="105"/>
      <c r="T70" s="124"/>
      <c r="W70" s="94"/>
    </row>
    <row r="71" spans="1:23" s="65" customFormat="1" ht="15.75" customHeight="1" hidden="1">
      <c r="A71" s="154"/>
      <c r="B71" s="170">
        <v>3132</v>
      </c>
      <c r="C71" s="288" t="s">
        <v>170</v>
      </c>
      <c r="D71" s="196">
        <v>305011.26</v>
      </c>
      <c r="E71" s="137">
        <f t="shared" si="1"/>
        <v>0</v>
      </c>
      <c r="F71" s="196">
        <v>305011.26</v>
      </c>
      <c r="G71" s="156"/>
      <c r="J71" s="94"/>
      <c r="K71" s="101"/>
      <c r="P71" s="105"/>
      <c r="Q71" s="105"/>
      <c r="T71" s="124"/>
      <c r="W71" s="94"/>
    </row>
    <row r="72" spans="1:23" s="65" customFormat="1" ht="14.25">
      <c r="A72" s="165"/>
      <c r="B72" s="26">
        <v>32</v>
      </c>
      <c r="C72" s="286" t="s">
        <v>22</v>
      </c>
      <c r="D72" s="200">
        <f>D73+D77+D84+D96+D94</f>
        <v>1196738.44</v>
      </c>
      <c r="E72" s="200">
        <f>E73+E77+E84+E96+E94</f>
        <v>80004.85999999999</v>
      </c>
      <c r="F72" s="200">
        <f>F73+F77+F84+F96+F94</f>
        <v>1276743.3000000003</v>
      </c>
      <c r="G72" s="156"/>
      <c r="J72" s="94"/>
      <c r="K72" s="71" t="e">
        <f>SUM(#REF!)</f>
        <v>#REF!</v>
      </c>
      <c r="T72" s="124">
        <f>D72/D140*100</f>
        <v>32.55326116552214</v>
      </c>
      <c r="W72" s="94"/>
    </row>
    <row r="73" spans="1:23" s="65" customFormat="1" ht="14.25" hidden="1">
      <c r="A73" s="165"/>
      <c r="B73" s="167">
        <v>321</v>
      </c>
      <c r="C73" s="168" t="s">
        <v>172</v>
      </c>
      <c r="D73" s="197">
        <f>SUM(D74:D76)</f>
        <v>63202.17</v>
      </c>
      <c r="E73" s="197">
        <f>SUM(E74:E76)</f>
        <v>0</v>
      </c>
      <c r="F73" s="197">
        <f>SUM(F74:F76)</f>
        <v>63202.17</v>
      </c>
      <c r="G73" s="156"/>
      <c r="J73" s="94"/>
      <c r="K73" s="136"/>
      <c r="T73" s="124"/>
      <c r="W73" s="94"/>
    </row>
    <row r="74" spans="1:23" s="65" customFormat="1" ht="14.25" hidden="1">
      <c r="A74" s="165"/>
      <c r="B74" s="170">
        <v>3211</v>
      </c>
      <c r="C74" s="288" t="s">
        <v>173</v>
      </c>
      <c r="D74" s="171">
        <v>10540.59</v>
      </c>
      <c r="E74" s="137">
        <f aca="true" t="shared" si="2" ref="E74:E102">F74-D74</f>
        <v>0</v>
      </c>
      <c r="F74" s="171">
        <v>10540.59</v>
      </c>
      <c r="G74" s="156"/>
      <c r="J74" s="94"/>
      <c r="K74" s="136"/>
      <c r="T74" s="124"/>
      <c r="W74" s="94"/>
    </row>
    <row r="75" spans="1:23" s="65" customFormat="1" ht="14.25" hidden="1">
      <c r="A75" s="165"/>
      <c r="B75" s="170">
        <v>3212</v>
      </c>
      <c r="C75" s="288" t="s">
        <v>174</v>
      </c>
      <c r="D75" s="171">
        <v>39745.44</v>
      </c>
      <c r="E75" s="137">
        <f t="shared" si="2"/>
        <v>0</v>
      </c>
      <c r="F75" s="171">
        <v>39745.44</v>
      </c>
      <c r="G75" s="156"/>
      <c r="J75" s="94"/>
      <c r="K75" s="136"/>
      <c r="T75" s="124"/>
      <c r="W75" s="94"/>
    </row>
    <row r="76" spans="1:23" s="65" customFormat="1" ht="14.25" hidden="1">
      <c r="A76" s="165"/>
      <c r="B76" s="170">
        <v>3213</v>
      </c>
      <c r="C76" s="288" t="s">
        <v>175</v>
      </c>
      <c r="D76" s="171">
        <v>12916.14</v>
      </c>
      <c r="E76" s="137">
        <f t="shared" si="2"/>
        <v>0</v>
      </c>
      <c r="F76" s="171">
        <v>12916.14</v>
      </c>
      <c r="G76" s="156"/>
      <c r="J76" s="94"/>
      <c r="K76" s="136"/>
      <c r="T76" s="124"/>
      <c r="W76" s="94"/>
    </row>
    <row r="77" spans="1:23" s="65" customFormat="1" ht="14.25" hidden="1">
      <c r="A77" s="165"/>
      <c r="B77" s="167">
        <v>322</v>
      </c>
      <c r="C77" s="168" t="s">
        <v>176</v>
      </c>
      <c r="D77" s="197">
        <f>SUM(D78:D83)</f>
        <v>688807.23</v>
      </c>
      <c r="E77" s="197">
        <f>SUM(E78:E83)</f>
        <v>34663.32999999999</v>
      </c>
      <c r="F77" s="197">
        <f>SUM(F78:F83)</f>
        <v>723470.56</v>
      </c>
      <c r="G77" s="156"/>
      <c r="J77" s="94"/>
      <c r="K77" s="136"/>
      <c r="T77" s="124"/>
      <c r="W77" s="94"/>
    </row>
    <row r="78" spans="1:25" s="65" customFormat="1" ht="14.25" hidden="1">
      <c r="A78" s="165"/>
      <c r="B78" s="170">
        <v>3221</v>
      </c>
      <c r="C78" s="288" t="s">
        <v>177</v>
      </c>
      <c r="D78" s="196">
        <v>59957</v>
      </c>
      <c r="E78" s="137">
        <f t="shared" si="2"/>
        <v>-7059.4100000000035</v>
      </c>
      <c r="F78" s="137">
        <v>52897.59</v>
      </c>
      <c r="G78" s="156"/>
      <c r="J78" s="94"/>
      <c r="K78" s="136"/>
      <c r="T78" s="124"/>
      <c r="W78" s="90"/>
      <c r="X78" t="s">
        <v>231</v>
      </c>
      <c r="Y78"/>
    </row>
    <row r="79" spans="1:25" s="65" customFormat="1" ht="14.25" hidden="1">
      <c r="A79" s="165"/>
      <c r="B79" s="170">
        <v>3222</v>
      </c>
      <c r="C79" s="288" t="s">
        <v>178</v>
      </c>
      <c r="D79" s="196">
        <v>453534.77</v>
      </c>
      <c r="E79" s="137">
        <f t="shared" si="2"/>
        <v>78460.37</v>
      </c>
      <c r="F79" s="213">
        <v>531995.14</v>
      </c>
      <c r="G79" s="156"/>
      <c r="J79" s="94"/>
      <c r="K79" s="136"/>
      <c r="T79" s="124"/>
      <c r="W79" s="90"/>
      <c r="X79" t="s">
        <v>231</v>
      </c>
      <c r="Y79"/>
    </row>
    <row r="80" spans="1:23" s="65" customFormat="1" ht="14.25" hidden="1">
      <c r="A80" s="165"/>
      <c r="B80" s="170">
        <v>3223</v>
      </c>
      <c r="C80" s="288" t="s">
        <v>179</v>
      </c>
      <c r="D80" s="196">
        <v>123185.08</v>
      </c>
      <c r="E80" s="137">
        <f t="shared" si="2"/>
        <v>-33810.08</v>
      </c>
      <c r="F80" s="137">
        <v>89375</v>
      </c>
      <c r="G80" s="156"/>
      <c r="J80" s="94"/>
      <c r="K80" s="136"/>
      <c r="T80" s="124"/>
      <c r="W80" s="94"/>
    </row>
    <row r="81" spans="1:23" s="65" customFormat="1" ht="14.25" hidden="1">
      <c r="A81" s="165"/>
      <c r="B81" s="170">
        <v>3224</v>
      </c>
      <c r="C81" s="288" t="s">
        <v>180</v>
      </c>
      <c r="D81" s="196">
        <v>11927.35</v>
      </c>
      <c r="E81" s="137">
        <f t="shared" si="2"/>
        <v>2453.449999999999</v>
      </c>
      <c r="F81" s="137">
        <v>14380.8</v>
      </c>
      <c r="G81" s="156"/>
      <c r="J81" s="94"/>
      <c r="K81" s="136"/>
      <c r="T81" s="124"/>
      <c r="W81" s="94"/>
    </row>
    <row r="82" spans="1:23" s="65" customFormat="1" ht="14.25" hidden="1">
      <c r="A82" s="165"/>
      <c r="B82" s="170">
        <v>3225</v>
      </c>
      <c r="C82" s="288" t="s">
        <v>181</v>
      </c>
      <c r="D82" s="196">
        <v>17175.03</v>
      </c>
      <c r="E82" s="137">
        <f t="shared" si="2"/>
        <v>0</v>
      </c>
      <c r="F82" s="137">
        <v>17175.03</v>
      </c>
      <c r="G82" s="156"/>
      <c r="J82" s="94"/>
      <c r="K82" s="136"/>
      <c r="T82" s="124"/>
      <c r="W82" s="94"/>
    </row>
    <row r="83" spans="1:23" s="65" customFormat="1" ht="14.25" hidden="1">
      <c r="A83" s="165"/>
      <c r="B83" s="170">
        <v>3227</v>
      </c>
      <c r="C83" s="288" t="s">
        <v>182</v>
      </c>
      <c r="D83" s="196">
        <v>23028</v>
      </c>
      <c r="E83" s="137">
        <f t="shared" si="2"/>
        <v>-5381</v>
      </c>
      <c r="F83" s="137">
        <v>17647</v>
      </c>
      <c r="G83" s="156"/>
      <c r="J83" s="94"/>
      <c r="K83" s="136"/>
      <c r="T83" s="124"/>
      <c r="W83" s="94"/>
    </row>
    <row r="84" spans="1:23" s="65" customFormat="1" ht="14.25" hidden="1">
      <c r="A84" s="165"/>
      <c r="B84" s="167">
        <v>323</v>
      </c>
      <c r="C84" s="168" t="s">
        <v>183</v>
      </c>
      <c r="D84" s="197">
        <f>SUM(D85:D93)</f>
        <v>413117.36</v>
      </c>
      <c r="E84" s="197">
        <f>SUM(E85:E93)</f>
        <v>42990.71</v>
      </c>
      <c r="F84" s="197">
        <f>SUM(F85:F93)</f>
        <v>456108.07000000007</v>
      </c>
      <c r="G84" s="156"/>
      <c r="J84" s="94"/>
      <c r="K84" s="136"/>
      <c r="T84" s="124"/>
      <c r="W84" s="94"/>
    </row>
    <row r="85" spans="1:23" s="65" customFormat="1" ht="14.25" hidden="1">
      <c r="A85" s="165"/>
      <c r="B85" s="170">
        <v>3231</v>
      </c>
      <c r="C85" s="288" t="s">
        <v>184</v>
      </c>
      <c r="D85" s="162">
        <v>23051.43</v>
      </c>
      <c r="E85" s="137">
        <f t="shared" si="2"/>
        <v>0</v>
      </c>
      <c r="F85" s="162">
        <v>23051.43</v>
      </c>
      <c r="G85" s="156"/>
      <c r="J85" s="94"/>
      <c r="K85" s="136"/>
      <c r="T85" s="124"/>
      <c r="W85" s="94"/>
    </row>
    <row r="86" spans="1:23" s="65" customFormat="1" ht="14.25" hidden="1">
      <c r="A86" s="165"/>
      <c r="B86" s="170">
        <v>3232</v>
      </c>
      <c r="C86" s="288" t="s">
        <v>185</v>
      </c>
      <c r="D86" s="196">
        <v>75669</v>
      </c>
      <c r="E86" s="137">
        <f t="shared" si="2"/>
        <v>59137.25</v>
      </c>
      <c r="F86" s="137">
        <v>134806.25</v>
      </c>
      <c r="G86" s="156"/>
      <c r="J86" s="94"/>
      <c r="K86" s="136"/>
      <c r="T86" s="124"/>
      <c r="W86" s="94"/>
    </row>
    <row r="87" spans="1:23" s="65" customFormat="1" ht="14.25" hidden="1">
      <c r="A87" s="165"/>
      <c r="B87" s="170">
        <v>3233</v>
      </c>
      <c r="C87" s="288" t="s">
        <v>186</v>
      </c>
      <c r="D87" s="162">
        <v>12788.18</v>
      </c>
      <c r="E87" s="137">
        <f t="shared" si="2"/>
        <v>-3038.1800000000003</v>
      </c>
      <c r="F87" s="137">
        <v>9750</v>
      </c>
      <c r="G87" s="156"/>
      <c r="J87" s="94"/>
      <c r="K87" s="136"/>
      <c r="T87" s="124"/>
      <c r="W87" s="94"/>
    </row>
    <row r="88" spans="1:23" s="65" customFormat="1" ht="14.25" hidden="1">
      <c r="A88" s="165"/>
      <c r="B88" s="170">
        <v>3234</v>
      </c>
      <c r="C88" s="288" t="s">
        <v>187</v>
      </c>
      <c r="D88" s="162">
        <v>49767</v>
      </c>
      <c r="E88" s="137">
        <f t="shared" si="2"/>
        <v>2165.5</v>
      </c>
      <c r="F88" s="137">
        <v>51932.5</v>
      </c>
      <c r="G88" s="156"/>
      <c r="J88" s="94"/>
      <c r="K88" s="136"/>
      <c r="T88" s="124"/>
      <c r="W88" s="94"/>
    </row>
    <row r="89" spans="1:23" s="65" customFormat="1" ht="14.25" hidden="1">
      <c r="A89" s="165"/>
      <c r="B89" s="170">
        <v>3235</v>
      </c>
      <c r="C89" s="288" t="s">
        <v>188</v>
      </c>
      <c r="D89" s="162">
        <v>13352</v>
      </c>
      <c r="E89" s="137">
        <f t="shared" si="2"/>
        <v>1387.6000000000004</v>
      </c>
      <c r="F89" s="137">
        <v>14739.6</v>
      </c>
      <c r="G89" s="156"/>
      <c r="J89" s="94"/>
      <c r="K89" s="136"/>
      <c r="T89" s="124"/>
      <c r="W89" s="94"/>
    </row>
    <row r="90" spans="1:23" s="65" customFormat="1" ht="14.25" hidden="1">
      <c r="A90" s="165"/>
      <c r="B90" s="170">
        <v>3236</v>
      </c>
      <c r="C90" s="288" t="s">
        <v>189</v>
      </c>
      <c r="D90" s="162">
        <v>101964.3</v>
      </c>
      <c r="E90" s="137">
        <f t="shared" si="2"/>
        <v>-12770.300000000003</v>
      </c>
      <c r="F90" s="137">
        <v>89194</v>
      </c>
      <c r="G90" s="156"/>
      <c r="J90" s="94"/>
      <c r="K90" s="136"/>
      <c r="T90" s="124"/>
      <c r="W90" s="94"/>
    </row>
    <row r="91" spans="1:23" s="65" customFormat="1" ht="14.25" hidden="1">
      <c r="A91" s="165"/>
      <c r="B91" s="170">
        <v>3237</v>
      </c>
      <c r="C91" s="288" t="s">
        <v>190</v>
      </c>
      <c r="D91" s="162">
        <v>49902.45</v>
      </c>
      <c r="E91" s="137">
        <f t="shared" si="2"/>
        <v>-8745.939999999995</v>
      </c>
      <c r="F91" s="137">
        <v>41156.51</v>
      </c>
      <c r="G91" s="156"/>
      <c r="J91" s="94"/>
      <c r="K91" s="136"/>
      <c r="T91" s="124"/>
      <c r="W91" s="94"/>
    </row>
    <row r="92" spans="1:23" s="65" customFormat="1" ht="14.25" hidden="1">
      <c r="A92" s="165"/>
      <c r="B92" s="201">
        <v>3238</v>
      </c>
      <c r="C92" s="290" t="s">
        <v>191</v>
      </c>
      <c r="D92" s="162">
        <v>34591</v>
      </c>
      <c r="E92" s="137">
        <f t="shared" si="2"/>
        <v>2333.279999999999</v>
      </c>
      <c r="F92" s="137">
        <v>36924.28</v>
      </c>
      <c r="G92" s="156"/>
      <c r="J92" s="94"/>
      <c r="K92" s="136"/>
      <c r="T92" s="124"/>
      <c r="W92" s="94"/>
    </row>
    <row r="93" spans="1:23" s="65" customFormat="1" ht="22.5" hidden="1">
      <c r="A93" s="165"/>
      <c r="B93" s="159">
        <v>3239</v>
      </c>
      <c r="C93" s="176" t="s">
        <v>192</v>
      </c>
      <c r="D93" s="196">
        <v>52032</v>
      </c>
      <c r="E93" s="137">
        <f t="shared" si="2"/>
        <v>2521.5</v>
      </c>
      <c r="F93" s="137">
        <v>54553.5</v>
      </c>
      <c r="G93" s="156"/>
      <c r="J93" s="94"/>
      <c r="K93" s="136"/>
      <c r="T93" s="124"/>
      <c r="W93" s="94"/>
    </row>
    <row r="94" spans="1:23" s="65" customFormat="1" ht="14.25" hidden="1">
      <c r="A94" s="165"/>
      <c r="B94" s="157">
        <v>324</v>
      </c>
      <c r="C94" s="168" t="s">
        <v>193</v>
      </c>
      <c r="D94" s="203">
        <f>D95</f>
        <v>0</v>
      </c>
      <c r="E94" s="203">
        <f>E95</f>
        <v>0</v>
      </c>
      <c r="F94" s="203">
        <f>F95</f>
        <v>0</v>
      </c>
      <c r="G94" s="156"/>
      <c r="J94" s="94"/>
      <c r="K94" s="136"/>
      <c r="T94" s="124"/>
      <c r="W94" s="94"/>
    </row>
    <row r="95" spans="1:23" s="65" customFormat="1" ht="14.25" hidden="1">
      <c r="A95" s="165"/>
      <c r="B95" s="159">
        <v>3241</v>
      </c>
      <c r="C95" s="176" t="s">
        <v>194</v>
      </c>
      <c r="D95" s="171">
        <f>E95+F95+G95+H95+I95+J95</f>
        <v>0</v>
      </c>
      <c r="E95" s="137">
        <v>0</v>
      </c>
      <c r="F95" s="137">
        <v>0</v>
      </c>
      <c r="G95" s="156"/>
      <c r="J95" s="94"/>
      <c r="K95" s="136"/>
      <c r="T95" s="124"/>
      <c r="W95" s="94"/>
    </row>
    <row r="96" spans="1:23" s="65" customFormat="1" ht="18" customHeight="1" hidden="1">
      <c r="A96" s="165"/>
      <c r="B96" s="167">
        <v>329</v>
      </c>
      <c r="C96" s="168" t="s">
        <v>195</v>
      </c>
      <c r="D96" s="197">
        <f>SUM(D97:D102)</f>
        <v>31611.68</v>
      </c>
      <c r="E96" s="197">
        <f>SUM(E97:E102)</f>
        <v>2350.8199999999997</v>
      </c>
      <c r="F96" s="197">
        <f>SUM(F97:F102)</f>
        <v>33962.5</v>
      </c>
      <c r="G96" s="156"/>
      <c r="J96" s="94"/>
      <c r="K96" s="136"/>
      <c r="T96" s="124"/>
      <c r="W96" s="94"/>
    </row>
    <row r="97" spans="1:23" s="65" customFormat="1" ht="14.25" hidden="1">
      <c r="A97" s="165"/>
      <c r="B97" s="170">
        <v>3291</v>
      </c>
      <c r="C97" s="288" t="s">
        <v>196</v>
      </c>
      <c r="D97" s="162">
        <v>8940.08</v>
      </c>
      <c r="E97" s="137">
        <f t="shared" si="2"/>
        <v>-140.07999999999993</v>
      </c>
      <c r="F97" s="162">
        <v>8800</v>
      </c>
      <c r="G97" s="156"/>
      <c r="J97" s="94"/>
      <c r="K97" s="136"/>
      <c r="T97" s="124"/>
      <c r="W97" s="94"/>
    </row>
    <row r="98" spans="1:23" s="65" customFormat="1" ht="14.25" hidden="1">
      <c r="A98" s="165"/>
      <c r="B98" s="170">
        <v>3292</v>
      </c>
      <c r="C98" s="288" t="s">
        <v>197</v>
      </c>
      <c r="D98" s="162">
        <v>11148</v>
      </c>
      <c r="E98" s="137">
        <f t="shared" si="2"/>
        <v>0</v>
      </c>
      <c r="F98" s="162">
        <v>11148</v>
      </c>
      <c r="G98" s="156"/>
      <c r="J98" s="94"/>
      <c r="K98" s="136"/>
      <c r="T98" s="124"/>
      <c r="W98" s="94"/>
    </row>
    <row r="99" spans="1:23" s="65" customFormat="1" ht="14.25" hidden="1">
      <c r="A99" s="165"/>
      <c r="B99" s="170">
        <v>3293</v>
      </c>
      <c r="C99" s="288" t="s">
        <v>198</v>
      </c>
      <c r="D99" s="162">
        <v>3299</v>
      </c>
      <c r="E99" s="137">
        <f t="shared" si="2"/>
        <v>2103.5</v>
      </c>
      <c r="F99" s="162">
        <v>5402.5</v>
      </c>
      <c r="G99" s="156"/>
      <c r="J99" s="94"/>
      <c r="K99" s="136"/>
      <c r="T99" s="124"/>
      <c r="W99" s="94"/>
    </row>
    <row r="100" spans="1:23" s="65" customFormat="1" ht="14.25" hidden="1">
      <c r="A100" s="165"/>
      <c r="B100" s="170">
        <v>3294</v>
      </c>
      <c r="C100" s="288" t="s">
        <v>199</v>
      </c>
      <c r="D100" s="162">
        <v>1592.67</v>
      </c>
      <c r="E100" s="137">
        <f t="shared" si="2"/>
        <v>7.329999999999927</v>
      </c>
      <c r="F100" s="162">
        <v>1600</v>
      </c>
      <c r="G100" s="156"/>
      <c r="J100" s="94"/>
      <c r="K100" s="136"/>
      <c r="T100" s="124"/>
      <c r="W100" s="94"/>
    </row>
    <row r="101" spans="1:23" s="65" customFormat="1" ht="14.25" hidden="1">
      <c r="A101" s="165"/>
      <c r="B101" s="170">
        <v>3295</v>
      </c>
      <c r="C101" s="288" t="s">
        <v>200</v>
      </c>
      <c r="D101" s="162">
        <v>4578.93</v>
      </c>
      <c r="E101" s="137">
        <f t="shared" si="2"/>
        <v>380.0699999999997</v>
      </c>
      <c r="F101" s="162">
        <v>4959</v>
      </c>
      <c r="G101" s="156"/>
      <c r="J101" s="94"/>
      <c r="K101" s="136"/>
      <c r="T101" s="124"/>
      <c r="W101" s="94"/>
    </row>
    <row r="102" spans="1:23" s="65" customFormat="1" ht="22.5" hidden="1">
      <c r="A102" s="165"/>
      <c r="B102" s="170">
        <v>3299</v>
      </c>
      <c r="C102" s="288" t="s">
        <v>201</v>
      </c>
      <c r="D102" s="162">
        <v>2053</v>
      </c>
      <c r="E102" s="137">
        <f t="shared" si="2"/>
        <v>0</v>
      </c>
      <c r="F102" s="162">
        <v>2053</v>
      </c>
      <c r="G102" s="156"/>
      <c r="J102" s="94"/>
      <c r="K102" s="136"/>
      <c r="T102" s="124"/>
      <c r="W102" s="94"/>
    </row>
    <row r="103" spans="1:23" s="65" customFormat="1" ht="14.25">
      <c r="A103" s="165"/>
      <c r="B103" s="26">
        <v>34</v>
      </c>
      <c r="C103" s="291" t="s">
        <v>78</v>
      </c>
      <c r="D103" s="101">
        <f>D104</f>
        <v>2685.35</v>
      </c>
      <c r="E103" s="101">
        <f>E104</f>
        <v>200</v>
      </c>
      <c r="F103" s="101">
        <f>F104</f>
        <v>2885.35</v>
      </c>
      <c r="G103" s="156"/>
      <c r="J103" s="94"/>
      <c r="K103" s="94"/>
      <c r="P103" s="105">
        <v>0.1</v>
      </c>
      <c r="Q103" s="105">
        <v>0.07</v>
      </c>
      <c r="T103" s="124">
        <f>D103/D140*100</f>
        <v>0.07304595302448451</v>
      </c>
      <c r="W103" s="94"/>
    </row>
    <row r="104" spans="1:23" s="65" customFormat="1" ht="14.25" hidden="1">
      <c r="A104" s="165"/>
      <c r="B104" s="167">
        <v>343</v>
      </c>
      <c r="C104" s="168" t="s">
        <v>202</v>
      </c>
      <c r="D104" s="197">
        <f>D105+D106</f>
        <v>2685.35</v>
      </c>
      <c r="E104" s="197">
        <f>E105+E106</f>
        <v>200</v>
      </c>
      <c r="F104" s="197">
        <f>F105+F106</f>
        <v>2885.35</v>
      </c>
      <c r="G104" s="156"/>
      <c r="J104" s="94"/>
      <c r="K104" s="94"/>
      <c r="P104" s="105"/>
      <c r="Q104" s="105"/>
      <c r="T104" s="124"/>
      <c r="W104" s="94"/>
    </row>
    <row r="105" spans="1:23" s="65" customFormat="1" ht="14.25" hidden="1">
      <c r="A105" s="165"/>
      <c r="B105" s="170">
        <v>3431</v>
      </c>
      <c r="C105" s="288" t="s">
        <v>203</v>
      </c>
      <c r="D105" s="162">
        <v>2185.35</v>
      </c>
      <c r="E105" s="137">
        <f>F105-D105</f>
        <v>200</v>
      </c>
      <c r="F105" s="137">
        <v>2385.35</v>
      </c>
      <c r="G105" s="156"/>
      <c r="J105" s="94"/>
      <c r="K105" s="94"/>
      <c r="P105" s="105"/>
      <c r="Q105" s="105"/>
      <c r="T105" s="124"/>
      <c r="W105" s="94"/>
    </row>
    <row r="106" spans="1:23" s="65" customFormat="1" ht="14.25" hidden="1">
      <c r="A106" s="165"/>
      <c r="B106" s="170">
        <v>3433</v>
      </c>
      <c r="C106" s="288" t="s">
        <v>204</v>
      </c>
      <c r="D106" s="162">
        <v>500</v>
      </c>
      <c r="E106" s="137">
        <f>F106-D106</f>
        <v>0</v>
      </c>
      <c r="F106" s="137">
        <v>500</v>
      </c>
      <c r="G106" s="156"/>
      <c r="J106" s="94"/>
      <c r="K106" s="94"/>
      <c r="P106" s="105"/>
      <c r="Q106" s="105"/>
      <c r="T106" s="124"/>
      <c r="W106" s="94"/>
    </row>
    <row r="107" spans="1:23" s="65" customFormat="1" ht="22.5">
      <c r="A107" s="165"/>
      <c r="B107" s="26">
        <v>36</v>
      </c>
      <c r="C107" s="292" t="s">
        <v>99</v>
      </c>
      <c r="D107" s="101">
        <f>D108</f>
        <v>0</v>
      </c>
      <c r="E107" s="101">
        <f>E108</f>
        <v>0</v>
      </c>
      <c r="F107" s="101">
        <f>F108</f>
        <v>0</v>
      </c>
      <c r="G107" s="156"/>
      <c r="J107" s="94"/>
      <c r="K107" s="94"/>
      <c r="T107" s="124">
        <f>D107/D140*100</f>
        <v>0</v>
      </c>
      <c r="W107" s="94"/>
    </row>
    <row r="108" spans="1:23" s="65" customFormat="1" ht="24" hidden="1">
      <c r="A108" s="165"/>
      <c r="B108" s="167">
        <v>369</v>
      </c>
      <c r="C108" s="198" t="s">
        <v>205</v>
      </c>
      <c r="D108" s="203">
        <f>D109</f>
        <v>0</v>
      </c>
      <c r="E108" s="203">
        <f>E109</f>
        <v>0</v>
      </c>
      <c r="F108" s="203">
        <f>F109</f>
        <v>0</v>
      </c>
      <c r="G108" s="156"/>
      <c r="J108" s="94"/>
      <c r="K108" s="94"/>
      <c r="T108" s="124"/>
      <c r="W108" s="94"/>
    </row>
    <row r="109" spans="1:23" s="65" customFormat="1" ht="14.25" hidden="1">
      <c r="A109" s="165"/>
      <c r="B109" s="170">
        <v>3691</v>
      </c>
      <c r="C109" s="288" t="s">
        <v>205</v>
      </c>
      <c r="D109" s="162">
        <v>0</v>
      </c>
      <c r="E109" s="137">
        <f>F109-D109</f>
        <v>0</v>
      </c>
      <c r="F109" s="137">
        <v>0</v>
      </c>
      <c r="G109" s="156"/>
      <c r="J109" s="94"/>
      <c r="K109" s="94"/>
      <c r="T109" s="124"/>
      <c r="W109" s="94"/>
    </row>
    <row r="110" spans="1:23" s="148" customFormat="1" ht="12.75">
      <c r="A110" s="165"/>
      <c r="B110" s="26">
        <v>38</v>
      </c>
      <c r="C110" s="291" t="s">
        <v>81</v>
      </c>
      <c r="D110" s="101">
        <f>D111+D113+D115</f>
        <v>65661.63</v>
      </c>
      <c r="E110" s="101">
        <f>E111+E113+E115</f>
        <v>-59725.26</v>
      </c>
      <c r="F110" s="101">
        <f>F111+F113+F115</f>
        <v>5936.37</v>
      </c>
      <c r="G110" s="205"/>
      <c r="J110" s="149"/>
      <c r="K110" s="149"/>
      <c r="T110" s="150">
        <f>D110/D140*100</f>
        <v>1.7861047314097167</v>
      </c>
      <c r="W110" s="149"/>
    </row>
    <row r="111" spans="1:23" s="148" customFormat="1" ht="12.75" hidden="1">
      <c r="A111" s="165"/>
      <c r="B111" s="37">
        <v>381</v>
      </c>
      <c r="C111" s="198" t="s">
        <v>206</v>
      </c>
      <c r="D111" s="203">
        <f>D112</f>
        <v>5936.37</v>
      </c>
      <c r="E111" s="203">
        <f>E112</f>
        <v>0</v>
      </c>
      <c r="F111" s="203">
        <f>F112</f>
        <v>5936.37</v>
      </c>
      <c r="G111" s="205"/>
      <c r="J111" s="149"/>
      <c r="K111" s="149"/>
      <c r="T111" s="150"/>
      <c r="W111" s="149"/>
    </row>
    <row r="112" spans="1:23" s="148" customFormat="1" ht="12.75" hidden="1">
      <c r="A112" s="165"/>
      <c r="B112" s="206">
        <v>3812</v>
      </c>
      <c r="C112" s="288" t="s">
        <v>207</v>
      </c>
      <c r="D112" s="162">
        <v>5936.37</v>
      </c>
      <c r="E112" s="137">
        <f>F112-D112</f>
        <v>0</v>
      </c>
      <c r="F112" s="137">
        <v>5936.37</v>
      </c>
      <c r="G112" s="205"/>
      <c r="J112" s="149"/>
      <c r="K112" s="149"/>
      <c r="T112" s="150"/>
      <c r="W112" s="149"/>
    </row>
    <row r="113" spans="1:23" s="148" customFormat="1" ht="12.75" hidden="1">
      <c r="A113" s="165"/>
      <c r="B113" s="37">
        <v>382</v>
      </c>
      <c r="C113" s="198" t="s">
        <v>208</v>
      </c>
      <c r="D113" s="203">
        <f>D114</f>
        <v>0</v>
      </c>
      <c r="E113" s="203">
        <f>E114</f>
        <v>0</v>
      </c>
      <c r="F113" s="203">
        <f>F114</f>
        <v>0</v>
      </c>
      <c r="G113" s="205"/>
      <c r="J113" s="149"/>
      <c r="K113" s="149"/>
      <c r="T113" s="150"/>
      <c r="W113" s="149"/>
    </row>
    <row r="114" spans="1:23" s="148" customFormat="1" ht="12.75" hidden="1">
      <c r="A114" s="165"/>
      <c r="B114" s="206">
        <v>3821</v>
      </c>
      <c r="C114" s="288" t="s">
        <v>209</v>
      </c>
      <c r="D114" s="162">
        <v>0</v>
      </c>
      <c r="E114" s="137">
        <f>F114-D114</f>
        <v>0</v>
      </c>
      <c r="F114" s="137">
        <v>0</v>
      </c>
      <c r="G114" s="205"/>
      <c r="J114" s="149"/>
      <c r="K114" s="149"/>
      <c r="T114" s="150"/>
      <c r="W114" s="149"/>
    </row>
    <row r="115" spans="1:23" s="148" customFormat="1" ht="12.75" hidden="1">
      <c r="A115" s="165"/>
      <c r="B115" s="167">
        <v>383</v>
      </c>
      <c r="C115" s="198" t="s">
        <v>210</v>
      </c>
      <c r="D115" s="200">
        <f>D116</f>
        <v>59725.26</v>
      </c>
      <c r="E115" s="200">
        <f>E116</f>
        <v>-59725.26</v>
      </c>
      <c r="F115" s="200">
        <f>F116</f>
        <v>0</v>
      </c>
      <c r="G115" s="205"/>
      <c r="J115" s="149"/>
      <c r="K115" s="149"/>
      <c r="T115" s="150"/>
      <c r="W115" s="149"/>
    </row>
    <row r="116" spans="1:23" s="148" customFormat="1" ht="12.75" hidden="1">
      <c r="A116" s="165"/>
      <c r="B116" s="170">
        <v>3831</v>
      </c>
      <c r="C116" s="288" t="s">
        <v>211</v>
      </c>
      <c r="D116" s="161">
        <v>59725.26</v>
      </c>
      <c r="E116" s="137">
        <f>F116-D116</f>
        <v>-59725.26</v>
      </c>
      <c r="F116" s="161">
        <v>0</v>
      </c>
      <c r="G116" s="205"/>
      <c r="J116" s="149"/>
      <c r="K116" s="149"/>
      <c r="T116" s="150"/>
      <c r="W116" s="149"/>
    </row>
    <row r="117" spans="1:23" s="65" customFormat="1" ht="14.25">
      <c r="A117" s="183">
        <v>4</v>
      </c>
      <c r="B117" s="14"/>
      <c r="C117" s="285" t="s">
        <v>12</v>
      </c>
      <c r="D117" s="101">
        <f>D118+D122+D137</f>
        <v>128736.17</v>
      </c>
      <c r="E117" s="101">
        <f>E118+E122+E137</f>
        <v>118731.25</v>
      </c>
      <c r="F117" s="101">
        <f>F118+F122+F137</f>
        <v>247467.41999999998</v>
      </c>
      <c r="G117" s="156"/>
      <c r="J117" s="94"/>
      <c r="K117" s="94"/>
      <c r="T117" s="124">
        <f>D117/D140*100</f>
        <v>3.5018363440043387</v>
      </c>
      <c r="W117" s="94"/>
    </row>
    <row r="118" spans="1:23" s="65" customFormat="1" ht="24">
      <c r="A118" s="154"/>
      <c r="B118" s="11">
        <v>41</v>
      </c>
      <c r="C118" s="285" t="s">
        <v>13</v>
      </c>
      <c r="D118" s="101">
        <f>D119</f>
        <v>0</v>
      </c>
      <c r="E118" s="101">
        <f>E119</f>
        <v>0</v>
      </c>
      <c r="F118" s="101">
        <f>F119</f>
        <v>0</v>
      </c>
      <c r="G118" s="156"/>
      <c r="J118" s="94"/>
      <c r="K118" s="94"/>
      <c r="T118" s="124">
        <f>D118/D140*100</f>
        <v>0</v>
      </c>
      <c r="W118" s="94"/>
    </row>
    <row r="119" spans="1:23" s="65" customFormat="1" ht="14.25" hidden="1">
      <c r="A119" s="154"/>
      <c r="B119" s="167">
        <v>412</v>
      </c>
      <c r="C119" s="168" t="s">
        <v>212</v>
      </c>
      <c r="D119" s="197">
        <f>D120+D121</f>
        <v>0</v>
      </c>
      <c r="E119" s="197">
        <f>E120+E121</f>
        <v>0</v>
      </c>
      <c r="F119" s="197">
        <f>F120+F121</f>
        <v>0</v>
      </c>
      <c r="G119" s="156"/>
      <c r="J119" s="94"/>
      <c r="K119" s="94"/>
      <c r="T119" s="124"/>
      <c r="W119" s="94"/>
    </row>
    <row r="120" spans="1:23" s="65" customFormat="1" ht="14.25" hidden="1">
      <c r="A120" s="154"/>
      <c r="B120" s="170">
        <v>4123</v>
      </c>
      <c r="C120" s="176" t="s">
        <v>213</v>
      </c>
      <c r="D120" s="171">
        <v>0</v>
      </c>
      <c r="E120" s="137">
        <f>F120-D120</f>
        <v>0</v>
      </c>
      <c r="F120" s="137">
        <v>0</v>
      </c>
      <c r="G120" s="156"/>
      <c r="J120" s="94"/>
      <c r="K120" s="94"/>
      <c r="T120" s="124"/>
      <c r="W120" s="94"/>
    </row>
    <row r="121" spans="1:23" s="65" customFormat="1" ht="14.25" hidden="1">
      <c r="A121" s="154"/>
      <c r="B121" s="170">
        <v>4124</v>
      </c>
      <c r="C121" s="176" t="s">
        <v>214</v>
      </c>
      <c r="D121" s="171">
        <v>0</v>
      </c>
      <c r="E121" s="137">
        <f>F121-D121</f>
        <v>0</v>
      </c>
      <c r="F121" s="137">
        <v>0</v>
      </c>
      <c r="G121" s="156"/>
      <c r="J121" s="94"/>
      <c r="K121" s="94"/>
      <c r="T121" s="124"/>
      <c r="W121" s="94"/>
    </row>
    <row r="122" spans="1:23" s="65" customFormat="1" ht="24">
      <c r="A122" s="154"/>
      <c r="B122" s="11">
        <v>42</v>
      </c>
      <c r="C122" s="285" t="s">
        <v>32</v>
      </c>
      <c r="D122" s="101">
        <f>D123+D126+D133+D135</f>
        <v>128736.17</v>
      </c>
      <c r="E122" s="101">
        <f>E123+E126+E133+E135</f>
        <v>118731.25</v>
      </c>
      <c r="F122" s="101">
        <f>F123+F126+F133+F135</f>
        <v>247467.41999999998</v>
      </c>
      <c r="G122" s="156"/>
      <c r="H122" s="151" t="e">
        <f>SUM(#REF!)</f>
        <v>#REF!</v>
      </c>
      <c r="J122" s="94"/>
      <c r="K122" s="71" t="e">
        <f>SUM(#REF!)</f>
        <v>#REF!</v>
      </c>
      <c r="P122" s="105">
        <v>0.1</v>
      </c>
      <c r="Q122" s="65">
        <v>2025</v>
      </c>
      <c r="R122" s="65" t="s">
        <v>102</v>
      </c>
      <c r="T122" s="124">
        <f>D122/D140*100</f>
        <v>3.5018363440043387</v>
      </c>
      <c r="W122" s="94"/>
    </row>
    <row r="123" spans="1:23" s="65" customFormat="1" ht="14.25" hidden="1">
      <c r="A123" s="154"/>
      <c r="B123" s="167">
        <v>421</v>
      </c>
      <c r="C123" s="168" t="s">
        <v>215</v>
      </c>
      <c r="D123" s="203">
        <f>D124+D125</f>
        <v>65863.67</v>
      </c>
      <c r="E123" s="203">
        <f>E124+E125</f>
        <v>0</v>
      </c>
      <c r="F123" s="203">
        <f>F124+F125</f>
        <v>65863.67</v>
      </c>
      <c r="G123" s="156"/>
      <c r="H123" s="136"/>
      <c r="J123" s="94"/>
      <c r="K123" s="136"/>
      <c r="P123" s="105"/>
      <c r="T123" s="124"/>
      <c r="W123" s="94"/>
    </row>
    <row r="124" spans="1:23" s="65" customFormat="1" ht="14.25" hidden="1">
      <c r="A124" s="154"/>
      <c r="B124" s="170">
        <v>4211</v>
      </c>
      <c r="C124" s="160" t="s">
        <v>216</v>
      </c>
      <c r="D124" s="162">
        <v>65863.67</v>
      </c>
      <c r="E124" s="137">
        <f>F124-D124</f>
        <v>0</v>
      </c>
      <c r="F124" s="162">
        <v>65863.67</v>
      </c>
      <c r="G124" s="156"/>
      <c r="H124" s="136"/>
      <c r="J124" s="94"/>
      <c r="K124" s="136"/>
      <c r="P124" s="105"/>
      <c r="T124" s="124"/>
      <c r="W124" s="94"/>
    </row>
    <row r="125" spans="1:23" s="65" customFormat="1" ht="14.25" hidden="1">
      <c r="A125" s="154"/>
      <c r="B125" s="170">
        <v>4213</v>
      </c>
      <c r="C125" s="160" t="s">
        <v>217</v>
      </c>
      <c r="D125" s="161">
        <v>0</v>
      </c>
      <c r="E125" s="137">
        <f>F125-D125</f>
        <v>0</v>
      </c>
      <c r="F125" s="137">
        <v>0</v>
      </c>
      <c r="G125" s="156"/>
      <c r="H125" s="136"/>
      <c r="J125" s="94"/>
      <c r="K125" s="136"/>
      <c r="P125" s="105"/>
      <c r="T125" s="124"/>
      <c r="W125" s="94"/>
    </row>
    <row r="126" spans="1:23" s="65" customFormat="1" ht="14.25" hidden="1">
      <c r="A126" s="154"/>
      <c r="B126" s="167">
        <v>422</v>
      </c>
      <c r="C126" s="158" t="s">
        <v>218</v>
      </c>
      <c r="D126" s="203">
        <f>SUM(D127:D132)</f>
        <v>54622.5</v>
      </c>
      <c r="E126" s="203">
        <f>SUM(E127:E132)</f>
        <v>87481.25</v>
      </c>
      <c r="F126" s="203">
        <f>SUM(F127:F132)</f>
        <v>142103.75</v>
      </c>
      <c r="G126" s="156"/>
      <c r="H126" s="136"/>
      <c r="J126" s="94"/>
      <c r="K126" s="136"/>
      <c r="P126" s="105"/>
      <c r="T126" s="124"/>
      <c r="W126" s="94"/>
    </row>
    <row r="127" spans="1:23" s="65" customFormat="1" ht="14.25" hidden="1">
      <c r="A127" s="154"/>
      <c r="B127" s="170">
        <v>4221</v>
      </c>
      <c r="C127" s="195" t="s">
        <v>219</v>
      </c>
      <c r="D127" s="162">
        <v>29687.5</v>
      </c>
      <c r="E127" s="137">
        <f aca="true" t="shared" si="3" ref="E127:E132">F127-D127</f>
        <v>5093.75</v>
      </c>
      <c r="F127" s="137">
        <v>34781.25</v>
      </c>
      <c r="G127" s="156"/>
      <c r="H127" s="136"/>
      <c r="J127" s="94"/>
      <c r="K127" s="136"/>
      <c r="P127" s="105"/>
      <c r="T127" s="124"/>
      <c r="W127" s="94"/>
    </row>
    <row r="128" spans="1:23" s="65" customFormat="1" ht="14.25" hidden="1">
      <c r="A128" s="154"/>
      <c r="B128" s="170">
        <v>4222</v>
      </c>
      <c r="C128" s="195" t="s">
        <v>220</v>
      </c>
      <c r="D128" s="207">
        <v>0</v>
      </c>
      <c r="E128" s="137">
        <f t="shared" si="3"/>
        <v>0</v>
      </c>
      <c r="F128" s="101"/>
      <c r="G128" s="156"/>
      <c r="H128" s="136"/>
      <c r="J128" s="94"/>
      <c r="K128" s="136"/>
      <c r="P128" s="105"/>
      <c r="T128" s="124"/>
      <c r="W128" s="94"/>
    </row>
    <row r="129" spans="1:23" s="65" customFormat="1" ht="14.25" hidden="1">
      <c r="A129" s="154"/>
      <c r="B129" s="201">
        <v>4223</v>
      </c>
      <c r="C129" s="202" t="s">
        <v>221</v>
      </c>
      <c r="D129" s="196">
        <v>20510</v>
      </c>
      <c r="E129" s="137">
        <f t="shared" si="3"/>
        <v>10512.5</v>
      </c>
      <c r="F129" s="137">
        <v>31022.5</v>
      </c>
      <c r="G129" s="156"/>
      <c r="H129" s="136"/>
      <c r="J129" s="94"/>
      <c r="K129" s="136"/>
      <c r="P129" s="105"/>
      <c r="T129" s="124"/>
      <c r="W129" s="94"/>
    </row>
    <row r="130" spans="1:23" s="65" customFormat="1" ht="14.25" hidden="1">
      <c r="A130" s="154"/>
      <c r="B130" s="170">
        <v>4224</v>
      </c>
      <c r="C130" s="195" t="s">
        <v>222</v>
      </c>
      <c r="D130" s="162">
        <v>4425</v>
      </c>
      <c r="E130" s="137">
        <f t="shared" si="3"/>
        <v>70625</v>
      </c>
      <c r="F130" s="137">
        <v>75050</v>
      </c>
      <c r="G130" s="156"/>
      <c r="H130" s="136"/>
      <c r="J130" s="94"/>
      <c r="K130" s="136"/>
      <c r="P130" s="105"/>
      <c r="T130" s="124"/>
      <c r="W130" s="94"/>
    </row>
    <row r="131" spans="1:23" s="65" customFormat="1" ht="14.25" hidden="1">
      <c r="A131" s="154"/>
      <c r="B131" s="170">
        <v>4225</v>
      </c>
      <c r="C131" s="195" t="s">
        <v>223</v>
      </c>
      <c r="D131" s="162">
        <v>0</v>
      </c>
      <c r="E131" s="137">
        <f t="shared" si="3"/>
        <v>1250</v>
      </c>
      <c r="F131" s="137">
        <v>1250</v>
      </c>
      <c r="G131" s="156"/>
      <c r="H131" s="136"/>
      <c r="J131" s="94"/>
      <c r="K131" s="136"/>
      <c r="P131" s="105"/>
      <c r="T131" s="124"/>
      <c r="W131" s="94"/>
    </row>
    <row r="132" spans="1:23" s="65" customFormat="1" ht="14.25" hidden="1">
      <c r="A132" s="154"/>
      <c r="B132" s="170">
        <v>4227</v>
      </c>
      <c r="C132" s="195" t="s">
        <v>224</v>
      </c>
      <c r="D132" s="162">
        <v>0</v>
      </c>
      <c r="E132" s="137">
        <f t="shared" si="3"/>
        <v>0</v>
      </c>
      <c r="F132" s="137">
        <v>0</v>
      </c>
      <c r="G132" s="156"/>
      <c r="H132" s="136"/>
      <c r="J132" s="94"/>
      <c r="K132" s="136"/>
      <c r="P132" s="105"/>
      <c r="T132" s="124"/>
      <c r="W132" s="94"/>
    </row>
    <row r="133" spans="1:23" s="65" customFormat="1" ht="14.25" hidden="1">
      <c r="A133" s="154"/>
      <c r="B133" s="167">
        <v>423</v>
      </c>
      <c r="C133" s="204" t="s">
        <v>225</v>
      </c>
      <c r="D133" s="200">
        <f>D134</f>
        <v>0</v>
      </c>
      <c r="E133" s="200">
        <f>E134</f>
        <v>31250</v>
      </c>
      <c r="F133" s="200">
        <f>F134</f>
        <v>31250</v>
      </c>
      <c r="G133" s="156"/>
      <c r="H133" s="136"/>
      <c r="J133" s="94"/>
      <c r="K133" s="136"/>
      <c r="P133" s="105"/>
      <c r="T133" s="124"/>
      <c r="W133" s="94"/>
    </row>
    <row r="134" spans="1:23" s="65" customFormat="1" ht="14.25" hidden="1">
      <c r="A134" s="154"/>
      <c r="B134" s="170">
        <v>4231</v>
      </c>
      <c r="C134" s="195" t="s">
        <v>226</v>
      </c>
      <c r="D134" s="162">
        <v>0</v>
      </c>
      <c r="E134" s="137">
        <f>F134-D134</f>
        <v>31250</v>
      </c>
      <c r="F134" s="137">
        <v>31250</v>
      </c>
      <c r="G134" s="156"/>
      <c r="H134" s="136"/>
      <c r="J134" s="94"/>
      <c r="K134" s="136"/>
      <c r="P134" s="105"/>
      <c r="T134" s="124"/>
      <c r="W134" s="94"/>
    </row>
    <row r="135" spans="1:23" s="65" customFormat="1" ht="14.25" hidden="1">
      <c r="A135" s="154"/>
      <c r="B135" s="167">
        <v>426</v>
      </c>
      <c r="C135" s="204" t="s">
        <v>227</v>
      </c>
      <c r="D135" s="203">
        <f>D136</f>
        <v>8250</v>
      </c>
      <c r="E135" s="203">
        <f>E136</f>
        <v>0</v>
      </c>
      <c r="F135" s="203">
        <f>F136</f>
        <v>8250</v>
      </c>
      <c r="G135" s="156"/>
      <c r="H135" s="136"/>
      <c r="J135" s="94"/>
      <c r="K135" s="136"/>
      <c r="P135" s="105"/>
      <c r="T135" s="124"/>
      <c r="W135" s="94"/>
    </row>
    <row r="136" spans="1:23" s="65" customFormat="1" ht="14.25" hidden="1">
      <c r="A136" s="154"/>
      <c r="B136" s="170">
        <v>4262</v>
      </c>
      <c r="C136" s="208" t="s">
        <v>228</v>
      </c>
      <c r="D136" s="162">
        <v>8250</v>
      </c>
      <c r="E136" s="137">
        <f>F136-D136</f>
        <v>0</v>
      </c>
      <c r="F136" s="137">
        <v>8250</v>
      </c>
      <c r="G136" s="156"/>
      <c r="H136" s="136"/>
      <c r="J136" s="94"/>
      <c r="K136" s="136"/>
      <c r="P136" s="105"/>
      <c r="T136" s="124"/>
      <c r="W136" s="94"/>
    </row>
    <row r="137" spans="1:23" s="65" customFormat="1" ht="24">
      <c r="A137" s="154"/>
      <c r="B137" s="167">
        <v>45</v>
      </c>
      <c r="C137" s="168" t="s">
        <v>229</v>
      </c>
      <c r="D137" s="203">
        <f>D138</f>
        <v>0</v>
      </c>
      <c r="E137" s="101"/>
      <c r="F137" s="101"/>
      <c r="G137" s="156"/>
      <c r="H137" s="136"/>
      <c r="J137" s="94"/>
      <c r="K137" s="136"/>
      <c r="P137" s="105"/>
      <c r="T137" s="124"/>
      <c r="W137" s="94"/>
    </row>
    <row r="138" spans="1:23" s="65" customFormat="1" ht="14.25" hidden="1">
      <c r="A138" s="154"/>
      <c r="B138" s="167">
        <v>453</v>
      </c>
      <c r="C138" s="195" t="s">
        <v>230</v>
      </c>
      <c r="D138" s="203">
        <f>D139</f>
        <v>0</v>
      </c>
      <c r="E138" s="101"/>
      <c r="F138" s="101"/>
      <c r="G138" s="156"/>
      <c r="H138" s="136"/>
      <c r="J138" s="94"/>
      <c r="K138" s="136"/>
      <c r="P138" s="105"/>
      <c r="T138" s="124"/>
      <c r="W138" s="94"/>
    </row>
    <row r="139" spans="1:20" ht="14.25" hidden="1">
      <c r="A139" s="185"/>
      <c r="B139" s="170">
        <v>4531</v>
      </c>
      <c r="C139" s="195" t="s">
        <v>230</v>
      </c>
      <c r="D139" s="171">
        <f>E139+F139+G139+H139+I139+J139</f>
        <v>0</v>
      </c>
      <c r="E139" s="137"/>
      <c r="F139" s="137"/>
      <c r="G139" s="187"/>
      <c r="T139" s="124"/>
    </row>
    <row r="140" spans="1:20" ht="14.25">
      <c r="A140" s="185"/>
      <c r="B140" s="15"/>
      <c r="C140" s="26" t="s">
        <v>233</v>
      </c>
      <c r="D140" s="137">
        <f>D117+D62</f>
        <v>3676247.4699999997</v>
      </c>
      <c r="E140" s="137">
        <f>E117+E62</f>
        <v>150069.27999999997</v>
      </c>
      <c r="F140" s="137">
        <f>F117+F62</f>
        <v>3826316.7500000005</v>
      </c>
      <c r="G140" s="187"/>
      <c r="H140">
        <v>1834625</v>
      </c>
      <c r="T140" s="124">
        <f>D140/D140*100</f>
        <v>100</v>
      </c>
    </row>
    <row r="141" spans="1:20" ht="14.25" hidden="1">
      <c r="A141" s="185"/>
      <c r="B141" s="15"/>
      <c r="C141" s="13"/>
      <c r="D141" s="137"/>
      <c r="E141" s="137"/>
      <c r="F141" s="137"/>
      <c r="G141" s="187"/>
      <c r="T141" s="124"/>
    </row>
    <row r="142" spans="1:20" ht="15" hidden="1" thickBot="1">
      <c r="A142" s="209"/>
      <c r="B142" s="210"/>
      <c r="C142" s="210"/>
      <c r="D142" s="211">
        <f>D56-D140</f>
        <v>-668598.4299999997</v>
      </c>
      <c r="E142" s="211">
        <f>E56-E140</f>
        <v>-129404.79</v>
      </c>
      <c r="F142" s="211">
        <f>F56-F140</f>
        <v>-798003.2200000002</v>
      </c>
      <c r="G142" s="212"/>
      <c r="H142" s="80" t="e">
        <f>H140-H122</f>
        <v>#REF!</v>
      </c>
      <c r="I142" s="104" t="e">
        <f>H142/7.5345</f>
        <v>#REF!</v>
      </c>
      <c r="J142" s="90" t="s">
        <v>100</v>
      </c>
      <c r="T142" s="124"/>
    </row>
    <row r="143" spans="4:6" ht="14.25" hidden="1">
      <c r="D143" s="138"/>
      <c r="E143" s="139"/>
      <c r="F143" s="139"/>
    </row>
    <row r="144" spans="4:23" s="82" customFormat="1" ht="14.25" hidden="1">
      <c r="D144" s="140">
        <f>D140-D56</f>
        <v>668598.4299999997</v>
      </c>
      <c r="E144" s="140">
        <f>E140-E56</f>
        <v>129404.79</v>
      </c>
      <c r="F144" s="140">
        <f>F140-F56</f>
        <v>798003.2200000002</v>
      </c>
      <c r="I144" s="83"/>
      <c r="J144" s="84"/>
      <c r="K144" s="84"/>
      <c r="T144" s="123"/>
      <c r="W144" s="84"/>
    </row>
    <row r="145" spans="4:23" s="82" customFormat="1" ht="14.25">
      <c r="D145" s="140"/>
      <c r="E145" s="140"/>
      <c r="F145" s="140"/>
      <c r="G145" s="83"/>
      <c r="J145" s="84"/>
      <c r="K145" s="84"/>
      <c r="T145" s="123"/>
      <c r="W145" s="84"/>
    </row>
    <row r="146" spans="3:23" s="82" customFormat="1" ht="14.25">
      <c r="C146" s="83"/>
      <c r="D146" s="140"/>
      <c r="E146" s="140"/>
      <c r="F146" s="140"/>
      <c r="J146" s="84"/>
      <c r="K146" s="84"/>
      <c r="T146" s="123"/>
      <c r="W146" s="84"/>
    </row>
    <row r="147" spans="4:23" s="82" customFormat="1" ht="14.25">
      <c r="D147" s="140"/>
      <c r="E147" s="140"/>
      <c r="F147" s="140"/>
      <c r="J147" s="84"/>
      <c r="K147" s="84"/>
      <c r="T147" s="123"/>
      <c r="W147" s="84"/>
    </row>
    <row r="148" spans="4:23" s="82" customFormat="1" ht="14.25">
      <c r="D148" s="140"/>
      <c r="E148" s="140"/>
      <c r="F148" s="140"/>
      <c r="J148" s="84"/>
      <c r="K148" s="84"/>
      <c r="T148" s="123"/>
      <c r="W148" s="84"/>
    </row>
    <row r="149" spans="3:23" s="82" customFormat="1" ht="14.25">
      <c r="C149" s="83"/>
      <c r="D149" s="140"/>
      <c r="E149" s="140"/>
      <c r="F149" s="140"/>
      <c r="J149" s="84"/>
      <c r="K149" s="84"/>
      <c r="T149" s="123"/>
      <c r="W149" s="84"/>
    </row>
    <row r="150" spans="3:6" ht="14.25">
      <c r="C150" s="82"/>
      <c r="D150" s="138"/>
      <c r="E150" s="138"/>
      <c r="F150" s="138"/>
    </row>
    <row r="151" spans="4:6" ht="14.25">
      <c r="D151" s="138"/>
      <c r="E151" s="138"/>
      <c r="F151" s="138"/>
    </row>
    <row r="152" spans="4:6" ht="14.25">
      <c r="D152" s="138"/>
      <c r="E152" s="138"/>
      <c r="F152" s="138"/>
    </row>
    <row r="153" spans="4:6" ht="14.25">
      <c r="D153" s="138"/>
      <c r="E153" s="138"/>
      <c r="F153" s="138"/>
    </row>
    <row r="154" spans="4:6" ht="14.25">
      <c r="D154" s="138"/>
      <c r="E154" s="138"/>
      <c r="F154" s="138"/>
    </row>
    <row r="155" spans="4:6" ht="14.25">
      <c r="D155" s="138"/>
      <c r="E155" s="138"/>
      <c r="F155" s="138"/>
    </row>
    <row r="156" spans="4:6" ht="14.25">
      <c r="D156" s="138"/>
      <c r="E156" s="138"/>
      <c r="F156" s="138"/>
    </row>
    <row r="157" spans="4:6" ht="14.25">
      <c r="D157" s="138"/>
      <c r="E157" s="138"/>
      <c r="F157" s="138"/>
    </row>
    <row r="158" spans="4:6" ht="14.25">
      <c r="D158" s="138"/>
      <c r="E158" s="138"/>
      <c r="F158" s="138"/>
    </row>
    <row r="159" spans="4:6" ht="14.25">
      <c r="D159" s="138"/>
      <c r="E159" s="138"/>
      <c r="F159" s="138"/>
    </row>
    <row r="160" spans="4:6" ht="14.25">
      <c r="D160" s="138"/>
      <c r="E160" s="138"/>
      <c r="F160" s="138"/>
    </row>
    <row r="161" spans="4:6" ht="14.25">
      <c r="D161" s="138"/>
      <c r="E161" s="138"/>
      <c r="F161" s="138"/>
    </row>
    <row r="162" spans="4:6" ht="14.25">
      <c r="D162" s="138"/>
      <c r="E162" s="138"/>
      <c r="F162" s="138"/>
    </row>
    <row r="163" spans="4:6" ht="14.25">
      <c r="D163" s="138"/>
      <c r="E163" s="138"/>
      <c r="F163" s="138"/>
    </row>
    <row r="164" spans="4:6" ht="14.25">
      <c r="D164" s="138"/>
      <c r="E164" s="138"/>
      <c r="F164" s="138"/>
    </row>
    <row r="165" spans="4:6" ht="14.25">
      <c r="D165" s="138"/>
      <c r="E165" s="138"/>
      <c r="F165" s="138"/>
    </row>
    <row r="166" spans="4:6" ht="14.25">
      <c r="D166" s="138"/>
      <c r="E166" s="138"/>
      <c r="F166" s="138"/>
    </row>
    <row r="167" spans="4:6" ht="14.25">
      <c r="D167" s="138"/>
      <c r="E167" s="138"/>
      <c r="F167" s="138"/>
    </row>
    <row r="168" spans="4:6" ht="14.25">
      <c r="D168" s="138"/>
      <c r="E168" s="138"/>
      <c r="F168" s="138"/>
    </row>
    <row r="169" spans="4:6" ht="14.25">
      <c r="D169" s="138"/>
      <c r="E169" s="138"/>
      <c r="F169" s="138"/>
    </row>
    <row r="170" spans="4:6" ht="14.25">
      <c r="D170" s="138"/>
      <c r="E170" s="138"/>
      <c r="F170" s="138"/>
    </row>
    <row r="171" spans="4:6" ht="14.25">
      <c r="D171" s="138"/>
      <c r="E171" s="138"/>
      <c r="F171" s="138"/>
    </row>
    <row r="172" spans="4:6" ht="14.25">
      <c r="D172" s="138"/>
      <c r="E172" s="138"/>
      <c r="F172" s="138"/>
    </row>
    <row r="173" spans="4:6" ht="14.25">
      <c r="D173" s="138"/>
      <c r="E173" s="138"/>
      <c r="F173" s="138"/>
    </row>
    <row r="174" spans="4:6" ht="14.25">
      <c r="D174" s="138"/>
      <c r="E174" s="138"/>
      <c r="F174" s="138"/>
    </row>
    <row r="175" spans="4:6" ht="14.25">
      <c r="D175" s="138"/>
      <c r="E175" s="138"/>
      <c r="F175" s="138"/>
    </row>
    <row r="176" spans="4:6" ht="14.25">
      <c r="D176" s="138"/>
      <c r="E176" s="138"/>
      <c r="F176" s="138"/>
    </row>
    <row r="177" spans="4:6" ht="14.25">
      <c r="D177" s="138"/>
      <c r="E177" s="138"/>
      <c r="F177" s="138"/>
    </row>
    <row r="178" spans="4:6" ht="14.25">
      <c r="D178" s="138"/>
      <c r="E178" s="138"/>
      <c r="F178" s="138"/>
    </row>
    <row r="179" spans="4:6" ht="14.25">
      <c r="D179" s="138"/>
      <c r="E179" s="138"/>
      <c r="F179" s="138"/>
    </row>
    <row r="180" spans="4:6" ht="14.25">
      <c r="D180" s="138"/>
      <c r="E180" s="138"/>
      <c r="F180" s="138"/>
    </row>
    <row r="181" spans="4:6" ht="14.25">
      <c r="D181" s="138"/>
      <c r="E181" s="138"/>
      <c r="F181" s="138"/>
    </row>
    <row r="182" spans="4:6" ht="14.25">
      <c r="D182" s="138"/>
      <c r="E182" s="138"/>
      <c r="F182" s="138"/>
    </row>
    <row r="183" spans="4:6" ht="14.25">
      <c r="D183" s="138"/>
      <c r="E183" s="138"/>
      <c r="F183" s="138"/>
    </row>
    <row r="184" spans="4:6" ht="14.25">
      <c r="D184" s="138"/>
      <c r="E184" s="138"/>
      <c r="F184" s="138"/>
    </row>
    <row r="185" spans="4:6" ht="14.25">
      <c r="D185" s="138"/>
      <c r="E185" s="138"/>
      <c r="F185" s="138"/>
    </row>
    <row r="186" spans="4:6" ht="14.25">
      <c r="D186" s="138"/>
      <c r="E186" s="138"/>
      <c r="F186" s="138"/>
    </row>
    <row r="187" spans="4:6" ht="14.25">
      <c r="D187" s="138"/>
      <c r="E187" s="138"/>
      <c r="F187" s="138"/>
    </row>
    <row r="188" spans="4:6" ht="14.25">
      <c r="D188" s="138"/>
      <c r="E188" s="138"/>
      <c r="F188" s="138"/>
    </row>
    <row r="189" spans="4:6" ht="14.25">
      <c r="D189" s="138"/>
      <c r="E189" s="138"/>
      <c r="F189" s="138"/>
    </row>
    <row r="190" spans="4:6" ht="14.25">
      <c r="D190" s="138"/>
      <c r="E190" s="138"/>
      <c r="F190" s="138"/>
    </row>
    <row r="191" spans="4:6" ht="14.25">
      <c r="D191" s="138"/>
      <c r="E191" s="138"/>
      <c r="F191" s="138"/>
    </row>
    <row r="192" spans="4:6" ht="14.25">
      <c r="D192" s="138"/>
      <c r="E192" s="138"/>
      <c r="F192" s="138"/>
    </row>
    <row r="193" spans="4:6" ht="14.25">
      <c r="D193" s="138"/>
      <c r="E193" s="138"/>
      <c r="F193" s="138"/>
    </row>
    <row r="194" spans="4:6" ht="14.25">
      <c r="D194" s="138"/>
      <c r="E194" s="138"/>
      <c r="F194" s="138"/>
    </row>
    <row r="195" spans="4:6" ht="14.25">
      <c r="D195" s="138"/>
      <c r="E195" s="138"/>
      <c r="F195" s="138"/>
    </row>
    <row r="196" spans="4:6" ht="14.25">
      <c r="D196" s="138"/>
      <c r="E196" s="138"/>
      <c r="F196" s="138"/>
    </row>
    <row r="197" spans="4:6" ht="14.25">
      <c r="D197" s="138"/>
      <c r="E197" s="138"/>
      <c r="F197" s="138"/>
    </row>
  </sheetData>
  <sheetProtection/>
  <mergeCells count="5">
    <mergeCell ref="A59:G59"/>
    <mergeCell ref="A7:G7"/>
    <mergeCell ref="A1:F1"/>
    <mergeCell ref="A3:F3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08"/>
  <sheetViews>
    <sheetView view="pageBreakPreview" zoomScale="60" zoomScalePageLayoutView="0" workbookViewId="0" topLeftCell="A21">
      <selection activeCell="A63" sqref="A63:IV63"/>
    </sheetView>
  </sheetViews>
  <sheetFormatPr defaultColWidth="9.140625" defaultRowHeight="15"/>
  <cols>
    <col min="1" max="1" width="7.421875" style="0" customWidth="1"/>
    <col min="2" max="2" width="8.421875" style="226" customWidth="1"/>
    <col min="3" max="3" width="5.421875" style="0" bestFit="1" customWidth="1"/>
    <col min="4" max="4" width="39.421875" style="0" customWidth="1"/>
    <col min="5" max="5" width="17.7109375" style="100" customWidth="1"/>
    <col min="6" max="6" width="16.7109375" style="100" customWidth="1"/>
    <col min="7" max="7" width="17.421875" style="100" customWidth="1"/>
    <col min="8" max="8" width="0" style="0" hidden="1" customWidth="1"/>
    <col min="9" max="9" width="10.00390625" style="0" hidden="1" customWidth="1"/>
    <col min="10" max="10" width="9.140625" style="0" hidden="1" customWidth="1"/>
    <col min="11" max="11" width="11.57421875" style="90" hidden="1" customWidth="1"/>
    <col min="12" max="12" width="9.00390625" style="90" hidden="1" customWidth="1"/>
    <col min="13" max="21" width="0" style="0" hidden="1" customWidth="1"/>
  </cols>
  <sheetData>
    <row r="1" spans="1:7" ht="42" customHeight="1">
      <c r="A1" s="332" t="s">
        <v>128</v>
      </c>
      <c r="B1" s="332"/>
      <c r="C1" s="332"/>
      <c r="D1" s="332"/>
      <c r="E1" s="332"/>
      <c r="F1" s="332"/>
      <c r="G1" s="332"/>
    </row>
    <row r="2" spans="1:7" ht="18" customHeight="1">
      <c r="A2" s="4"/>
      <c r="B2" s="4"/>
      <c r="C2" s="4"/>
      <c r="D2" s="4"/>
      <c r="E2" s="46"/>
      <c r="F2" s="91"/>
      <c r="G2" s="91"/>
    </row>
    <row r="3" spans="1:7" ht="15">
      <c r="A3" s="332" t="s">
        <v>19</v>
      </c>
      <c r="B3" s="332"/>
      <c r="C3" s="332"/>
      <c r="D3" s="332"/>
      <c r="E3" s="332"/>
      <c r="F3" s="333"/>
      <c r="G3" s="333"/>
    </row>
    <row r="4" spans="1:7" ht="17.25">
      <c r="A4" s="4"/>
      <c r="B4" s="4"/>
      <c r="C4" s="4"/>
      <c r="D4" s="4"/>
      <c r="E4" s="46"/>
      <c r="F4" s="92"/>
      <c r="G4" s="92"/>
    </row>
    <row r="5" spans="1:7" ht="18" customHeight="1">
      <c r="A5" s="332" t="s">
        <v>4</v>
      </c>
      <c r="B5" s="334"/>
      <c r="C5" s="334"/>
      <c r="D5" s="334"/>
      <c r="E5" s="334"/>
      <c r="F5" s="334"/>
      <c r="G5" s="334"/>
    </row>
    <row r="6" spans="1:7" ht="17.25">
      <c r="A6" s="4"/>
      <c r="B6" s="4"/>
      <c r="C6" s="4"/>
      <c r="D6" s="4"/>
      <c r="E6" s="46"/>
      <c r="F6" s="92"/>
      <c r="G6" s="92"/>
    </row>
    <row r="7" spans="1:8" ht="15" customHeight="1">
      <c r="A7" s="332" t="s">
        <v>50</v>
      </c>
      <c r="B7" s="332"/>
      <c r="C7" s="332"/>
      <c r="D7" s="332"/>
      <c r="E7" s="332"/>
      <c r="F7" s="332"/>
      <c r="G7" s="332"/>
      <c r="H7" s="332"/>
    </row>
    <row r="8" spans="1:7" ht="17.25">
      <c r="A8" s="4"/>
      <c r="B8" s="4"/>
      <c r="C8" s="4"/>
      <c r="D8" s="4"/>
      <c r="E8" s="46"/>
      <c r="F8" s="92"/>
      <c r="G8" s="92"/>
    </row>
    <row r="9" spans="1:20" s="307" customFormat="1" ht="21" thickBot="1">
      <c r="A9" s="127" t="s">
        <v>5</v>
      </c>
      <c r="B9" s="309" t="s">
        <v>6</v>
      </c>
      <c r="C9" s="127" t="s">
        <v>95</v>
      </c>
      <c r="D9" s="127" t="s">
        <v>3</v>
      </c>
      <c r="E9" s="310" t="s">
        <v>35</v>
      </c>
      <c r="F9" s="300" t="s">
        <v>127</v>
      </c>
      <c r="G9" s="300" t="s">
        <v>126</v>
      </c>
      <c r="H9" s="311"/>
      <c r="J9" s="312" t="e">
        <f>#REF!+#REF!+#REF!</f>
        <v>#REF!</v>
      </c>
      <c r="K9" s="308"/>
      <c r="L9" s="308"/>
      <c r="T9" s="311"/>
    </row>
    <row r="10" spans="1:20" s="82" customFormat="1" ht="14.25">
      <c r="A10" s="3">
        <v>6</v>
      </c>
      <c r="B10" s="126"/>
      <c r="C10" s="127"/>
      <c r="D10" s="153" t="s">
        <v>7</v>
      </c>
      <c r="E10" s="255">
        <f>SUM(E11:E15)</f>
        <v>3006149.04</v>
      </c>
      <c r="F10" s="255">
        <f>SUM(F11:F15)</f>
        <v>20664.489999999932</v>
      </c>
      <c r="G10" s="255">
        <f>SUM(G11:G15)</f>
        <v>3026813.5300000003</v>
      </c>
      <c r="H10" s="125"/>
      <c r="J10" s="83"/>
      <c r="K10" s="84"/>
      <c r="L10" s="84"/>
      <c r="T10" s="125"/>
    </row>
    <row r="11" spans="2:20" s="248" customFormat="1" ht="26.25">
      <c r="B11" s="52">
        <v>63</v>
      </c>
      <c r="C11" s="52"/>
      <c r="D11" s="11" t="s">
        <v>30</v>
      </c>
      <c r="E11" s="251">
        <v>339425.44</v>
      </c>
      <c r="F11" s="239">
        <f>G11-E11</f>
        <v>1053.5800000000163</v>
      </c>
      <c r="G11" s="239">
        <v>340479.02</v>
      </c>
      <c r="H11" s="243" t="e">
        <f>G11/E21*100</f>
        <v>#DIV/0!</v>
      </c>
      <c r="J11" s="249"/>
      <c r="K11" s="250"/>
      <c r="L11" s="250"/>
      <c r="T11" s="243" t="e">
        <f>S11/Q21*100</f>
        <v>#DIV/0!</v>
      </c>
    </row>
    <row r="12" spans="1:20" s="82" customFormat="1" ht="14.25">
      <c r="A12" s="3"/>
      <c r="B12" s="126">
        <v>64</v>
      </c>
      <c r="C12" s="108"/>
      <c r="D12" s="26" t="s">
        <v>96</v>
      </c>
      <c r="E12" s="239">
        <v>300</v>
      </c>
      <c r="F12" s="239">
        <f>G12-E12</f>
        <v>0</v>
      </c>
      <c r="G12" s="239">
        <v>300</v>
      </c>
      <c r="H12" s="128">
        <v>0</v>
      </c>
      <c r="J12" s="83"/>
      <c r="K12" s="84"/>
      <c r="L12" s="84"/>
      <c r="T12" s="128">
        <v>0</v>
      </c>
    </row>
    <row r="13" spans="1:20" s="248" customFormat="1" ht="26.25">
      <c r="A13" s="3"/>
      <c r="B13" s="126">
        <v>65</v>
      </c>
      <c r="C13" s="109"/>
      <c r="D13" s="11" t="s">
        <v>97</v>
      </c>
      <c r="E13" s="251">
        <v>138020</v>
      </c>
      <c r="F13" s="239">
        <f>G13-E13</f>
        <v>0</v>
      </c>
      <c r="G13" s="239">
        <v>138020</v>
      </c>
      <c r="H13" s="243"/>
      <c r="J13" s="249"/>
      <c r="K13" s="250"/>
      <c r="L13" s="250"/>
      <c r="T13" s="243"/>
    </row>
    <row r="14" spans="1:20" s="82" customFormat="1" ht="26.25">
      <c r="A14" s="3"/>
      <c r="B14" s="126">
        <v>66</v>
      </c>
      <c r="C14" s="3"/>
      <c r="D14" s="11" t="s">
        <v>98</v>
      </c>
      <c r="E14" s="239">
        <v>981000</v>
      </c>
      <c r="F14" s="239">
        <f>G14-E14</f>
        <v>-80000</v>
      </c>
      <c r="G14" s="297">
        <v>901000</v>
      </c>
      <c r="H14" s="128"/>
      <c r="J14" s="83"/>
      <c r="K14" s="84"/>
      <c r="L14" s="84"/>
      <c r="T14" s="128"/>
    </row>
    <row r="15" spans="1:24" s="244" customFormat="1" ht="26.25">
      <c r="A15" s="26"/>
      <c r="B15" s="228">
        <v>67</v>
      </c>
      <c r="C15" s="246"/>
      <c r="D15" s="11" t="s">
        <v>31</v>
      </c>
      <c r="E15" s="251">
        <v>1547403.6</v>
      </c>
      <c r="F15" s="295">
        <f>G15-E15</f>
        <v>99610.90999999992</v>
      </c>
      <c r="G15" s="161">
        <v>1647014.51</v>
      </c>
      <c r="H15" s="296"/>
      <c r="K15" s="245"/>
      <c r="L15" s="245"/>
      <c r="T15" s="243"/>
      <c r="X15" s="247"/>
    </row>
    <row r="16" spans="1:20" s="65" customFormat="1" ht="14.25">
      <c r="A16" s="26">
        <v>7</v>
      </c>
      <c r="B16" s="223"/>
      <c r="C16" s="113"/>
      <c r="D16" s="24" t="s">
        <v>8</v>
      </c>
      <c r="E16" s="101">
        <f>E17</f>
        <v>1500</v>
      </c>
      <c r="F16" s="101">
        <f>F17</f>
        <v>0</v>
      </c>
      <c r="G16" s="298">
        <f>G17</f>
        <v>1500</v>
      </c>
      <c r="H16" s="128">
        <f>G16/E37*100</f>
        <v>56.011949215832715</v>
      </c>
      <c r="K16" s="94"/>
      <c r="L16" s="94"/>
      <c r="T16" s="128" t="e">
        <f>S16/Q37*100</f>
        <v>#DIV/0!</v>
      </c>
    </row>
    <row r="17" spans="1:20" s="244" customFormat="1" ht="30.75" customHeight="1">
      <c r="A17" s="26"/>
      <c r="B17" s="223">
        <v>71</v>
      </c>
      <c r="C17" s="109"/>
      <c r="D17" s="11" t="s">
        <v>104</v>
      </c>
      <c r="E17" s="242">
        <v>1500</v>
      </c>
      <c r="F17" s="239">
        <f aca="true" t="shared" si="0" ref="F17:F23">G17-E17</f>
        <v>0</v>
      </c>
      <c r="G17" s="242">
        <v>1500</v>
      </c>
      <c r="H17" s="243" t="e">
        <f>E17/E21*100</f>
        <v>#DIV/0!</v>
      </c>
      <c r="K17" s="245"/>
      <c r="L17" s="245"/>
      <c r="T17" s="243" t="e">
        <f>Q17/Q21*100</f>
        <v>#DIV/0!</v>
      </c>
    </row>
    <row r="18" spans="1:20" s="65" customFormat="1" ht="14.25">
      <c r="A18" s="14"/>
      <c r="B18" s="224">
        <v>9</v>
      </c>
      <c r="C18" s="14"/>
      <c r="D18" s="184" t="s">
        <v>101</v>
      </c>
      <c r="E18" s="101">
        <f>E19</f>
        <v>668598.4299999999</v>
      </c>
      <c r="F18" s="101">
        <f>F19</f>
        <v>129404.79000000008</v>
      </c>
      <c r="G18" s="101">
        <f>G19</f>
        <v>798003.22</v>
      </c>
      <c r="H18" s="128"/>
      <c r="K18" s="94"/>
      <c r="L18" s="94"/>
      <c r="T18" s="128"/>
    </row>
    <row r="19" spans="1:20" ht="14.25">
      <c r="A19" s="15"/>
      <c r="B19" s="222">
        <v>92</v>
      </c>
      <c r="C19" s="15">
        <v>92</v>
      </c>
      <c r="D19" s="142" t="s">
        <v>162</v>
      </c>
      <c r="E19" s="137">
        <f>SUM(E20:E23)</f>
        <v>668598.4299999999</v>
      </c>
      <c r="F19" s="137">
        <f>SUM(F20:F23)</f>
        <v>129404.79000000008</v>
      </c>
      <c r="G19" s="137">
        <f>SUM(G20:G23)</f>
        <v>798003.22</v>
      </c>
      <c r="H19" s="128"/>
      <c r="T19" s="128"/>
    </row>
    <row r="20" spans="4:68" s="230" customFormat="1" ht="14.25">
      <c r="D20" s="236" t="s">
        <v>149</v>
      </c>
      <c r="E20" s="240">
        <v>0</v>
      </c>
      <c r="F20" s="239">
        <f t="shared" si="0"/>
        <v>1637.51</v>
      </c>
      <c r="G20" s="313">
        <v>1637.51</v>
      </c>
      <c r="U20" s="233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4"/>
    </row>
    <row r="21" spans="1:20" ht="14.25">
      <c r="A21" s="15"/>
      <c r="B21" s="111"/>
      <c r="C21" s="13"/>
      <c r="D21" s="25" t="s">
        <v>77</v>
      </c>
      <c r="E21" s="137">
        <v>0</v>
      </c>
      <c r="F21" s="239">
        <f t="shared" si="0"/>
        <v>70623.2</v>
      </c>
      <c r="G21" s="137">
        <v>70623.2</v>
      </c>
      <c r="H21" s="232">
        <v>100</v>
      </c>
      <c r="T21" s="128">
        <v>100</v>
      </c>
    </row>
    <row r="22" spans="1:7" ht="14.25">
      <c r="A22" s="15"/>
      <c r="B22" s="111"/>
      <c r="C22" s="13"/>
      <c r="D22" s="25" t="s">
        <v>79</v>
      </c>
      <c r="E22" s="137">
        <v>657851.94</v>
      </c>
      <c r="F22" s="239">
        <f t="shared" si="0"/>
        <v>46484.97000000009</v>
      </c>
      <c r="G22" s="314">
        <v>704336.91</v>
      </c>
    </row>
    <row r="23" spans="1:12" s="315" customFormat="1" ht="26.25">
      <c r="A23" s="15"/>
      <c r="B23" s="111"/>
      <c r="C23" s="13"/>
      <c r="D23" s="15" t="s">
        <v>104</v>
      </c>
      <c r="E23" s="242">
        <v>10746.49</v>
      </c>
      <c r="F23" s="239">
        <f t="shared" si="0"/>
        <v>10659.109999999999</v>
      </c>
      <c r="G23" s="242">
        <v>21405.6</v>
      </c>
      <c r="K23" s="316"/>
      <c r="L23" s="316"/>
    </row>
    <row r="24" ht="14.25">
      <c r="E24" s="99"/>
    </row>
    <row r="25" spans="1:8" ht="15" customHeight="1">
      <c r="A25" s="332" t="s">
        <v>51</v>
      </c>
      <c r="B25" s="360"/>
      <c r="C25" s="360"/>
      <c r="D25" s="360"/>
      <c r="E25" s="360"/>
      <c r="F25" s="360"/>
      <c r="G25" s="360"/>
      <c r="H25" s="360"/>
    </row>
    <row r="26" spans="1:7" ht="17.25">
      <c r="A26" s="4"/>
      <c r="B26" s="4"/>
      <c r="C26" s="4"/>
      <c r="D26" s="4"/>
      <c r="E26" s="46"/>
      <c r="F26" s="92"/>
      <c r="G26" s="92"/>
    </row>
    <row r="27" spans="1:12" s="307" customFormat="1" ht="20.25">
      <c r="A27" s="127" t="s">
        <v>5</v>
      </c>
      <c r="B27" s="306" t="s">
        <v>6</v>
      </c>
      <c r="C27" s="306" t="s">
        <v>95</v>
      </c>
      <c r="D27" s="306" t="s">
        <v>9</v>
      </c>
      <c r="E27" s="301" t="s">
        <v>35</v>
      </c>
      <c r="F27" s="300" t="s">
        <v>127</v>
      </c>
      <c r="G27" s="300" t="s">
        <v>126</v>
      </c>
      <c r="K27" s="308"/>
      <c r="L27" s="308"/>
    </row>
    <row r="28" spans="1:18" s="82" customFormat="1" ht="14.25">
      <c r="A28" s="3"/>
      <c r="B28" s="106"/>
      <c r="C28" s="52">
        <v>1</v>
      </c>
      <c r="D28" s="24" t="s">
        <v>103</v>
      </c>
      <c r="E28" s="237">
        <f>SUM(E29:E32)</f>
        <v>44757</v>
      </c>
      <c r="F28" s="237">
        <f>SUM(F29:F32)</f>
        <v>24249.5</v>
      </c>
      <c r="G28" s="237">
        <f>SUM(G29:G32)</f>
        <v>69006.5</v>
      </c>
      <c r="H28" s="130"/>
      <c r="I28" s="114"/>
      <c r="J28" s="114"/>
      <c r="K28" s="115"/>
      <c r="L28" s="115"/>
      <c r="M28" s="114"/>
      <c r="N28" s="114"/>
      <c r="O28" s="114"/>
      <c r="P28" s="114"/>
      <c r="Q28" s="114">
        <v>31</v>
      </c>
      <c r="R28" s="114">
        <v>2282426</v>
      </c>
    </row>
    <row r="29" spans="1:18" s="82" customFormat="1" ht="14.25">
      <c r="A29" s="3"/>
      <c r="B29" s="106">
        <v>31</v>
      </c>
      <c r="C29" s="106"/>
      <c r="D29" s="54" t="s">
        <v>105</v>
      </c>
      <c r="E29" s="239">
        <v>2862</v>
      </c>
      <c r="F29" s="238">
        <f>G29-E29</f>
        <v>-0.010000000000218279</v>
      </c>
      <c r="G29" s="239">
        <v>2861.99</v>
      </c>
      <c r="H29" s="129">
        <f>E29/R28*100</f>
        <v>0.12539289335119738</v>
      </c>
      <c r="K29" s="84"/>
      <c r="L29" s="84"/>
      <c r="Q29" s="129">
        <v>0</v>
      </c>
      <c r="R29" s="82">
        <v>1196738</v>
      </c>
    </row>
    <row r="30" spans="1:17" s="82" customFormat="1" ht="14.25">
      <c r="A30" s="3"/>
      <c r="B30" s="106">
        <v>32</v>
      </c>
      <c r="C30" s="106"/>
      <c r="D30" s="54" t="s">
        <v>22</v>
      </c>
      <c r="E30" s="239">
        <v>39195</v>
      </c>
      <c r="F30" s="238">
        <f>G30-E30</f>
        <v>1947.510000000002</v>
      </c>
      <c r="G30" s="239">
        <v>41142.51</v>
      </c>
      <c r="H30" s="129"/>
      <c r="K30" s="84"/>
      <c r="L30" s="84"/>
      <c r="Q30" s="129">
        <f>E30/R29*100</f>
        <v>3.275152957456018</v>
      </c>
    </row>
    <row r="31" spans="1:12" s="82" customFormat="1" ht="14.25">
      <c r="A31" s="3"/>
      <c r="B31" s="106">
        <v>38</v>
      </c>
      <c r="C31" s="106"/>
      <c r="D31" s="73" t="s">
        <v>90</v>
      </c>
      <c r="E31" s="239">
        <v>1700</v>
      </c>
      <c r="F31" s="238">
        <f>G31-E31</f>
        <v>0</v>
      </c>
      <c r="G31" s="239">
        <v>1700</v>
      </c>
      <c r="H31" s="129"/>
      <c r="K31" s="84"/>
      <c r="L31" s="84"/>
    </row>
    <row r="32" spans="1:12" s="82" customFormat="1" ht="26.25">
      <c r="A32" s="3"/>
      <c r="B32" s="106">
        <v>42</v>
      </c>
      <c r="C32" s="106"/>
      <c r="D32" s="25" t="s">
        <v>32</v>
      </c>
      <c r="E32" s="239">
        <v>1000</v>
      </c>
      <c r="F32" s="238">
        <f>G32-E32</f>
        <v>22302</v>
      </c>
      <c r="G32" s="239">
        <v>23302</v>
      </c>
      <c r="H32" s="129"/>
      <c r="K32" s="84"/>
      <c r="L32" s="84"/>
    </row>
    <row r="33" spans="1:12" s="82" customFormat="1" ht="14.25">
      <c r="A33" s="3"/>
      <c r="B33" s="106"/>
      <c r="C33" s="106"/>
      <c r="D33" s="54"/>
      <c r="E33" s="239"/>
      <c r="F33" s="241"/>
      <c r="G33" s="241"/>
      <c r="H33" s="129"/>
      <c r="K33" s="84"/>
      <c r="L33" s="84"/>
    </row>
    <row r="34" spans="1:12" s="82" customFormat="1" ht="14.25">
      <c r="A34" s="3"/>
      <c r="B34" s="106"/>
      <c r="C34" s="106">
        <v>3</v>
      </c>
      <c r="D34" s="24" t="s">
        <v>106</v>
      </c>
      <c r="E34" s="237">
        <f>SUM(E35:E38)</f>
        <v>980000</v>
      </c>
      <c r="F34" s="237">
        <f>SUM(F35:F38)</f>
        <v>-9376.800000000047</v>
      </c>
      <c r="G34" s="237">
        <f>SUM(G35:G38)</f>
        <v>970623.2</v>
      </c>
      <c r="H34" s="129"/>
      <c r="K34" s="84"/>
      <c r="L34" s="84"/>
    </row>
    <row r="35" spans="1:12" s="82" customFormat="1" ht="14.25">
      <c r="A35" s="3"/>
      <c r="B35" s="106">
        <v>31</v>
      </c>
      <c r="C35" s="106"/>
      <c r="D35" s="54" t="s">
        <v>105</v>
      </c>
      <c r="E35" s="137">
        <v>294231</v>
      </c>
      <c r="F35" s="238">
        <f>G35-E35</f>
        <v>-48009.41</v>
      </c>
      <c r="G35" s="216">
        <v>246221.59</v>
      </c>
      <c r="H35" s="129">
        <f>E35/R28*100</f>
        <v>12.891151783234156</v>
      </c>
      <c r="K35" s="84"/>
      <c r="L35" s="84"/>
    </row>
    <row r="36" spans="1:17" s="82" customFormat="1" ht="14.25">
      <c r="A36" s="3"/>
      <c r="B36" s="106">
        <v>32</v>
      </c>
      <c r="C36" s="106"/>
      <c r="D36" s="54" t="s">
        <v>22</v>
      </c>
      <c r="E36" s="137">
        <v>632072</v>
      </c>
      <c r="F36" s="238">
        <f>G36-E36</f>
        <v>27711.829999999958</v>
      </c>
      <c r="G36" s="216">
        <v>659783.83</v>
      </c>
      <c r="H36" s="129"/>
      <c r="K36" s="84"/>
      <c r="L36" s="84"/>
      <c r="Q36" s="129">
        <f>E36/R29*100</f>
        <v>52.81623880916291</v>
      </c>
    </row>
    <row r="37" spans="1:12" s="82" customFormat="1" ht="14.25">
      <c r="A37" s="3"/>
      <c r="B37" s="106">
        <v>34</v>
      </c>
      <c r="C37" s="106"/>
      <c r="D37" s="73" t="s">
        <v>78</v>
      </c>
      <c r="E37" s="137">
        <v>2678</v>
      </c>
      <c r="F37" s="238">
        <f>G37-E37</f>
        <v>200.3499999999999</v>
      </c>
      <c r="G37" s="216">
        <v>2878.35</v>
      </c>
      <c r="H37" s="129"/>
      <c r="K37" s="84"/>
      <c r="L37" s="84"/>
    </row>
    <row r="38" spans="1:12" s="248" customFormat="1" ht="26.25">
      <c r="A38" s="3"/>
      <c r="B38" s="106">
        <v>42</v>
      </c>
      <c r="C38" s="106"/>
      <c r="D38" s="25" t="s">
        <v>32</v>
      </c>
      <c r="E38" s="270">
        <v>51019</v>
      </c>
      <c r="F38" s="238">
        <f>G38-E38</f>
        <v>10720.43</v>
      </c>
      <c r="G38" s="239">
        <v>61739.43</v>
      </c>
      <c r="H38" s="271"/>
      <c r="K38" s="250"/>
      <c r="L38" s="250"/>
    </row>
    <row r="39" spans="1:12" s="82" customFormat="1" ht="14.25">
      <c r="A39" s="3"/>
      <c r="B39" s="106"/>
      <c r="C39" s="106"/>
      <c r="D39" s="106"/>
      <c r="E39" s="239"/>
      <c r="F39" s="241"/>
      <c r="G39" s="241"/>
      <c r="H39" s="129"/>
      <c r="K39" s="84"/>
      <c r="L39" s="84"/>
    </row>
    <row r="40" spans="1:12" s="82" customFormat="1" ht="14.25">
      <c r="A40" s="3"/>
      <c r="B40" s="106"/>
      <c r="C40" s="106">
        <v>4</v>
      </c>
      <c r="D40" s="11" t="s">
        <v>107</v>
      </c>
      <c r="E40" s="237">
        <f>SUM(E41:E45)</f>
        <v>2295118</v>
      </c>
      <c r="F40" s="237">
        <f>SUM(F41:F45)</f>
        <v>123484.43000000005</v>
      </c>
      <c r="G40" s="237">
        <f>SUM(G41:G45)</f>
        <v>2418602.43</v>
      </c>
      <c r="H40" s="129"/>
      <c r="K40" s="84"/>
      <c r="L40" s="84"/>
    </row>
    <row r="41" spans="1:12" s="82" customFormat="1" ht="14.25">
      <c r="A41" s="3"/>
      <c r="B41" s="106">
        <v>31</v>
      </c>
      <c r="C41" s="106"/>
      <c r="D41" s="54" t="s">
        <v>105</v>
      </c>
      <c r="E41" s="239">
        <v>1749973</v>
      </c>
      <c r="F41" s="238">
        <f>G41-E41</f>
        <v>59999.6100000001</v>
      </c>
      <c r="G41" s="239">
        <v>1809972.61</v>
      </c>
      <c r="H41" s="129">
        <f>E41/R28*100</f>
        <v>76.67162045998424</v>
      </c>
      <c r="K41" s="84"/>
      <c r="L41" s="84"/>
    </row>
    <row r="42" spans="1:17" s="82" customFormat="1" ht="14.25">
      <c r="A42" s="3"/>
      <c r="B42" s="106">
        <v>32</v>
      </c>
      <c r="C42" s="106"/>
      <c r="D42" s="54" t="s">
        <v>22</v>
      </c>
      <c r="E42" s="239">
        <v>482363</v>
      </c>
      <c r="F42" s="238">
        <f>G42-E42</f>
        <v>48159.81999999995</v>
      </c>
      <c r="G42" s="239">
        <v>530522.82</v>
      </c>
      <c r="H42" s="129"/>
      <c r="K42" s="84"/>
      <c r="L42" s="84"/>
      <c r="Q42" s="129">
        <f>E42/R29*100</f>
        <v>40.30648312329014</v>
      </c>
    </row>
    <row r="43" spans="1:12" s="82" customFormat="1" ht="14.25">
      <c r="A43" s="3"/>
      <c r="B43" s="106">
        <v>34</v>
      </c>
      <c r="C43" s="106"/>
      <c r="D43" s="73" t="s">
        <v>78</v>
      </c>
      <c r="E43" s="239">
        <v>7</v>
      </c>
      <c r="F43" s="238">
        <f>G43-E43</f>
        <v>0</v>
      </c>
      <c r="G43" s="239">
        <v>7</v>
      </c>
      <c r="H43" s="129"/>
      <c r="K43" s="84"/>
      <c r="L43" s="84"/>
    </row>
    <row r="44" spans="1:12" s="82" customFormat="1" ht="14.25">
      <c r="A44" s="3"/>
      <c r="B44" s="106">
        <v>38</v>
      </c>
      <c r="C44" s="106"/>
      <c r="D44" s="73" t="s">
        <v>90</v>
      </c>
      <c r="E44" s="239">
        <v>59725</v>
      </c>
      <c r="F44" s="238">
        <f>G44-E44</f>
        <v>-59725</v>
      </c>
      <c r="G44" s="239">
        <v>0</v>
      </c>
      <c r="H44" s="129"/>
      <c r="K44" s="84"/>
      <c r="L44" s="84"/>
    </row>
    <row r="45" spans="1:12" s="82" customFormat="1" ht="26.25">
      <c r="A45" s="3"/>
      <c r="B45" s="106">
        <v>42</v>
      </c>
      <c r="C45" s="106"/>
      <c r="D45" s="25" t="s">
        <v>32</v>
      </c>
      <c r="E45" s="239">
        <v>3050</v>
      </c>
      <c r="F45" s="238">
        <f>G45-E45</f>
        <v>75050</v>
      </c>
      <c r="G45" s="239">
        <v>78100</v>
      </c>
      <c r="H45" s="129"/>
      <c r="K45" s="84"/>
      <c r="L45" s="84"/>
    </row>
    <row r="46" spans="1:12" s="82" customFormat="1" ht="14.25">
      <c r="A46" s="3"/>
      <c r="B46" s="106"/>
      <c r="C46" s="106"/>
      <c r="D46" s="106"/>
      <c r="E46" s="239"/>
      <c r="F46" s="241"/>
      <c r="G46" s="241"/>
      <c r="H46" s="129"/>
      <c r="K46" s="84"/>
      <c r="L46" s="84"/>
    </row>
    <row r="47" spans="1:12" s="82" customFormat="1" ht="14.25">
      <c r="A47" s="3"/>
      <c r="B47" s="106"/>
      <c r="C47" s="106">
        <v>5</v>
      </c>
      <c r="D47" s="11" t="s">
        <v>108</v>
      </c>
      <c r="E47" s="237">
        <f>SUM(E48:E51)</f>
        <v>339426</v>
      </c>
      <c r="F47" s="237">
        <f>SUM(F48:F51)</f>
        <v>1053.019999999994</v>
      </c>
      <c r="G47" s="237">
        <f>SUM(G48:G51)</f>
        <v>340479.02</v>
      </c>
      <c r="H47" s="129"/>
      <c r="K47" s="84"/>
      <c r="L47" s="84"/>
    </row>
    <row r="48" spans="1:12" s="82" customFormat="1" ht="14.25">
      <c r="A48" s="3"/>
      <c r="B48" s="106">
        <v>31</v>
      </c>
      <c r="C48" s="106"/>
      <c r="D48" s="54" t="s">
        <v>105</v>
      </c>
      <c r="E48" s="239">
        <v>235361</v>
      </c>
      <c r="F48" s="238">
        <f>G48-E48</f>
        <v>-1132.8800000000047</v>
      </c>
      <c r="G48" s="239">
        <v>234228.12</v>
      </c>
      <c r="H48" s="129">
        <f>E48/R28*100</f>
        <v>10.311878676460925</v>
      </c>
      <c r="K48" s="84"/>
      <c r="L48" s="84"/>
    </row>
    <row r="49" spans="1:17" s="82" customFormat="1" ht="14.25">
      <c r="A49" s="3"/>
      <c r="B49" s="106">
        <v>32</v>
      </c>
      <c r="C49" s="106"/>
      <c r="D49" s="54" t="s">
        <v>22</v>
      </c>
      <c r="E49" s="239">
        <v>42108</v>
      </c>
      <c r="F49" s="238">
        <f>G49-E49</f>
        <v>2186.1399999999994</v>
      </c>
      <c r="G49" s="239">
        <v>44294.14</v>
      </c>
      <c r="H49" s="129"/>
      <c r="K49" s="84"/>
      <c r="L49" s="84"/>
      <c r="Q49" s="129">
        <f>E49/R29*100</f>
        <v>3.5185646315233576</v>
      </c>
    </row>
    <row r="50" spans="1:12" s="82" customFormat="1" ht="14.25">
      <c r="A50" s="3"/>
      <c r="B50" s="106">
        <v>38</v>
      </c>
      <c r="C50" s="106"/>
      <c r="D50" s="73" t="s">
        <v>90</v>
      </c>
      <c r="E50" s="239">
        <v>4237</v>
      </c>
      <c r="F50" s="238">
        <f>G50-E50</f>
        <v>-0.6300000000001091</v>
      </c>
      <c r="G50" s="239">
        <v>4236.37</v>
      </c>
      <c r="H50" s="129"/>
      <c r="K50" s="84"/>
      <c r="L50" s="84"/>
    </row>
    <row r="51" spans="1:12" s="82" customFormat="1" ht="26.25">
      <c r="A51" s="3"/>
      <c r="B51" s="106">
        <v>42</v>
      </c>
      <c r="C51" s="106"/>
      <c r="D51" s="25" t="s">
        <v>32</v>
      </c>
      <c r="E51" s="239">
        <v>57720</v>
      </c>
      <c r="F51" s="238">
        <f>G51-E51</f>
        <v>0.3899999999994179</v>
      </c>
      <c r="G51" s="239">
        <v>57720.39</v>
      </c>
      <c r="H51" s="129"/>
      <c r="K51" s="84"/>
      <c r="L51" s="84"/>
    </row>
    <row r="52" spans="1:12" s="82" customFormat="1" ht="15.75" customHeight="1">
      <c r="A52" s="11"/>
      <c r="B52" s="52"/>
      <c r="C52" s="11"/>
      <c r="D52" s="11"/>
      <c r="E52" s="137"/>
      <c r="F52" s="137"/>
      <c r="G52" s="137"/>
      <c r="H52" s="129"/>
      <c r="K52" s="84"/>
      <c r="L52" s="84"/>
    </row>
    <row r="53" spans="1:12" s="114" customFormat="1" ht="15.75" customHeight="1">
      <c r="A53" s="11"/>
      <c r="B53" s="52"/>
      <c r="C53" s="52">
        <v>6</v>
      </c>
      <c r="D53" s="112" t="s">
        <v>109</v>
      </c>
      <c r="E53" s="101">
        <f>E54</f>
        <v>1000</v>
      </c>
      <c r="F53" s="101">
        <f>F54</f>
        <v>0</v>
      </c>
      <c r="G53" s="101">
        <f>G54</f>
        <v>1000</v>
      </c>
      <c r="H53" s="130"/>
      <c r="K53" s="115"/>
      <c r="L53" s="101"/>
    </row>
    <row r="54" spans="1:17" s="82" customFormat="1" ht="14.25">
      <c r="A54" s="12"/>
      <c r="B54" s="110">
        <v>32</v>
      </c>
      <c r="C54" s="109"/>
      <c r="D54" s="54" t="s">
        <v>22</v>
      </c>
      <c r="E54" s="137">
        <v>1000</v>
      </c>
      <c r="F54" s="238">
        <f>G54-E54</f>
        <v>0</v>
      </c>
      <c r="G54" s="137">
        <v>1000</v>
      </c>
      <c r="H54" s="129"/>
      <c r="K54" s="84"/>
      <c r="L54" s="84"/>
      <c r="Q54" s="129">
        <f>E54/R29*100</f>
        <v>0.08356047856757286</v>
      </c>
    </row>
    <row r="55" spans="1:12" s="82" customFormat="1" ht="14.25">
      <c r="A55" s="12"/>
      <c r="B55" s="227"/>
      <c r="C55" s="109"/>
      <c r="D55" s="13"/>
      <c r="E55" s="137"/>
      <c r="F55" s="137"/>
      <c r="G55" s="137"/>
      <c r="H55" s="129"/>
      <c r="K55" s="84"/>
      <c r="L55" s="84"/>
    </row>
    <row r="56" spans="1:12" s="82" customFormat="1" ht="26.25">
      <c r="A56" s="12"/>
      <c r="B56" s="227"/>
      <c r="C56" s="109">
        <v>7</v>
      </c>
      <c r="D56" s="11" t="s">
        <v>104</v>
      </c>
      <c r="E56" s="101">
        <f>E57+E58</f>
        <v>15946.49</v>
      </c>
      <c r="F56" s="101">
        <f>F57+F58</f>
        <v>10659.109999999999</v>
      </c>
      <c r="G56" s="101">
        <f>G57+G58</f>
        <v>26605.6</v>
      </c>
      <c r="H56" s="129"/>
      <c r="K56" s="84"/>
      <c r="L56" s="84"/>
    </row>
    <row r="57" spans="1:12" s="82" customFormat="1" ht="14.25">
      <c r="A57" s="12"/>
      <c r="B57" s="110">
        <v>32</v>
      </c>
      <c r="C57" s="13"/>
      <c r="D57" s="54" t="s">
        <v>22</v>
      </c>
      <c r="E57" s="137">
        <v>0</v>
      </c>
      <c r="F57" s="238">
        <f>G57-E57</f>
        <v>0</v>
      </c>
      <c r="G57" s="137">
        <v>0</v>
      </c>
      <c r="H57" s="129"/>
      <c r="K57" s="84"/>
      <c r="L57" s="84"/>
    </row>
    <row r="58" spans="1:12" s="248" customFormat="1" ht="26.25">
      <c r="A58" s="12"/>
      <c r="B58" s="110">
        <v>42</v>
      </c>
      <c r="C58" s="13"/>
      <c r="D58" s="25" t="s">
        <v>32</v>
      </c>
      <c r="E58" s="242">
        <v>15946.49</v>
      </c>
      <c r="F58" s="238">
        <f>G58-E58</f>
        <v>10659.109999999999</v>
      </c>
      <c r="G58" s="242">
        <v>26605.6</v>
      </c>
      <c r="H58" s="271"/>
      <c r="I58" s="249"/>
      <c r="K58" s="250"/>
      <c r="L58" s="250"/>
    </row>
    <row r="59" spans="1:12" s="114" customFormat="1" ht="14.25">
      <c r="A59" s="26"/>
      <c r="B59" s="110"/>
      <c r="C59" s="72"/>
      <c r="D59" s="26"/>
      <c r="E59" s="137"/>
      <c r="F59" s="101"/>
      <c r="G59" s="101"/>
      <c r="H59" s="130"/>
      <c r="K59" s="115"/>
      <c r="L59" s="71"/>
    </row>
    <row r="60" spans="1:8" s="82" customFormat="1" ht="14.25" hidden="1">
      <c r="A60" s="12"/>
      <c r="B60" s="227"/>
      <c r="D60" s="84"/>
      <c r="E60" s="84">
        <f>E56+E53+E47+E40+E34+E28</f>
        <v>3676247.49</v>
      </c>
      <c r="F60" s="84">
        <f>F56+F53+F47+F40+F34+F28</f>
        <v>150069.26</v>
      </c>
      <c r="G60" s="84">
        <f>G56+G53+G47+G40+G34+G28</f>
        <v>3826316.75</v>
      </c>
      <c r="H60" s="84">
        <f>SUM(H29:H58)</f>
        <v>100.00004381303052</v>
      </c>
    </row>
    <row r="61" spans="1:7" s="82" customFormat="1" ht="14.25" hidden="1">
      <c r="A61" s="256"/>
      <c r="B61" s="257"/>
      <c r="D61" s="84"/>
      <c r="E61" s="84">
        <f>E60-E21</f>
        <v>3676247.49</v>
      </c>
      <c r="F61" s="84">
        <f>F60-F21</f>
        <v>79446.06000000001</v>
      </c>
      <c r="G61" s="84">
        <f>G60-G21</f>
        <v>3755693.55</v>
      </c>
    </row>
    <row r="62" spans="1:2" s="82" customFormat="1" ht="14.25">
      <c r="A62" s="258"/>
      <c r="B62" s="259"/>
    </row>
    <row r="63" spans="1:7" s="82" customFormat="1" ht="15" customHeight="1" hidden="1">
      <c r="A63" s="258"/>
      <c r="B63" s="259"/>
      <c r="E63" s="84">
        <f>E28+E34+E40+E47+E53+E56</f>
        <v>3676247.49</v>
      </c>
      <c r="F63" s="84">
        <f>F28+F34+F40+F47+F53+F56</f>
        <v>150069.25999999998</v>
      </c>
      <c r="G63" s="84">
        <f>G28+G34+G40+G47+G53+G56</f>
        <v>3826316.75</v>
      </c>
    </row>
    <row r="64" spans="1:2" s="82" customFormat="1" ht="14.25">
      <c r="A64" s="258"/>
      <c r="B64" s="259"/>
    </row>
    <row r="65" spans="1:2" s="82" customFormat="1" ht="14.25">
      <c r="A65" s="258"/>
      <c r="B65" s="259"/>
    </row>
    <row r="66" spans="1:2" s="82" customFormat="1" ht="14.25">
      <c r="A66" s="258"/>
      <c r="B66" s="260"/>
    </row>
    <row r="67" spans="1:2" s="82" customFormat="1" ht="14.25">
      <c r="A67" s="258"/>
      <c r="B67" s="260"/>
    </row>
    <row r="68" spans="1:2" s="114" customFormat="1" ht="14.25">
      <c r="A68" s="261"/>
      <c r="B68" s="260"/>
    </row>
    <row r="69" spans="1:2" s="82" customFormat="1" ht="14.25">
      <c r="A69" s="258"/>
      <c r="B69" s="260"/>
    </row>
    <row r="70" spans="1:2" s="82" customFormat="1" ht="14.25">
      <c r="A70" s="258"/>
      <c r="B70" s="260"/>
    </row>
    <row r="71" spans="1:2" s="114" customFormat="1" ht="14.25">
      <c r="A71" s="261"/>
      <c r="B71" s="260"/>
    </row>
    <row r="72" spans="1:2" s="82" customFormat="1" ht="14.25">
      <c r="A72" s="258"/>
      <c r="B72" s="260"/>
    </row>
    <row r="73" spans="1:2" s="114" customFormat="1" ht="14.25">
      <c r="A73" s="261"/>
      <c r="B73" s="260"/>
    </row>
    <row r="74" spans="1:2" s="82" customFormat="1" ht="14.25">
      <c r="A74" s="258"/>
      <c r="B74" s="260"/>
    </row>
    <row r="75" spans="1:2" s="82" customFormat="1" ht="14.25">
      <c r="A75" s="258"/>
      <c r="B75" s="260"/>
    </row>
    <row r="76" spans="1:2" s="114" customFormat="1" ht="14.25">
      <c r="A76" s="262"/>
      <c r="B76" s="263"/>
    </row>
    <row r="77" spans="1:2" s="114" customFormat="1" ht="14.25">
      <c r="A77" s="264"/>
      <c r="B77" s="229"/>
    </row>
    <row r="78" spans="1:2" s="82" customFormat="1" ht="14.25">
      <c r="A78" s="95"/>
      <c r="B78" s="225"/>
    </row>
    <row r="79" spans="1:2" s="114" customFormat="1" ht="14.25">
      <c r="A79" s="264"/>
      <c r="B79" s="229"/>
    </row>
    <row r="80" spans="1:2" ht="14.25">
      <c r="A80" s="95"/>
      <c r="B80" s="225"/>
    </row>
    <row r="81" spans="1:12" ht="14.25">
      <c r="A81" s="95"/>
      <c r="B81" s="225"/>
      <c r="E81"/>
      <c r="F81"/>
      <c r="G81"/>
      <c r="K81"/>
      <c r="L81"/>
    </row>
    <row r="82" spans="1:12" ht="14.25">
      <c r="A82" s="95"/>
      <c r="B82" s="225"/>
      <c r="E82"/>
      <c r="F82"/>
      <c r="G82"/>
      <c r="K82"/>
      <c r="L82"/>
    </row>
    <row r="83" spans="1:12" ht="14.25">
      <c r="A83" s="95"/>
      <c r="B83" s="225"/>
      <c r="E83"/>
      <c r="F83"/>
      <c r="G83"/>
      <c r="K83"/>
      <c r="L83"/>
    </row>
    <row r="84" spans="1:12" ht="14.25">
      <c r="A84" s="95"/>
      <c r="B84" s="225"/>
      <c r="E84"/>
      <c r="F84"/>
      <c r="G84"/>
      <c r="K84"/>
      <c r="L84"/>
    </row>
    <row r="85" spans="1:12" ht="14.25">
      <c r="A85" s="95"/>
      <c r="B85" s="225"/>
      <c r="E85"/>
      <c r="F85"/>
      <c r="G85"/>
      <c r="K85"/>
      <c r="L85"/>
    </row>
    <row r="86" spans="1:12" ht="14.25">
      <c r="A86" s="95"/>
      <c r="B86" s="225"/>
      <c r="E86"/>
      <c r="F86"/>
      <c r="G86"/>
      <c r="K86"/>
      <c r="L86"/>
    </row>
    <row r="87" spans="1:12" ht="14.25">
      <c r="A87" s="95"/>
      <c r="B87" s="225"/>
      <c r="E87"/>
      <c r="F87"/>
      <c r="G87"/>
      <c r="K87"/>
      <c r="L87"/>
    </row>
    <row r="88" spans="1:12" ht="14.25">
      <c r="A88" s="95"/>
      <c r="B88" s="225"/>
      <c r="E88"/>
      <c r="F88"/>
      <c r="G88"/>
      <c r="K88"/>
      <c r="L88"/>
    </row>
    <row r="89" spans="5:12" ht="14.25">
      <c r="E89"/>
      <c r="F89"/>
      <c r="G89"/>
      <c r="K89"/>
      <c r="L89"/>
    </row>
    <row r="90" spans="5:12" ht="14.25">
      <c r="E90"/>
      <c r="F90" s="90"/>
      <c r="G90" s="90"/>
      <c r="K90"/>
      <c r="L90"/>
    </row>
    <row r="91" spans="2:12" s="82" customFormat="1" ht="14.25" customHeight="1" hidden="1">
      <c r="B91" s="265"/>
      <c r="C91" s="266">
        <v>7</v>
      </c>
      <c r="D91" s="264" t="s">
        <v>104</v>
      </c>
      <c r="E91" s="136">
        <f>E92+E93</f>
        <v>15946.49</v>
      </c>
      <c r="F91" s="136">
        <f>F92+F93</f>
        <v>5407</v>
      </c>
      <c r="G91" s="136">
        <f>G92+G93</f>
        <v>15946.49</v>
      </c>
      <c r="J91" s="83"/>
      <c r="K91" s="84"/>
      <c r="L91" s="84"/>
    </row>
    <row r="92" spans="2:20" s="82" customFormat="1" ht="14.25" customHeight="1" hidden="1">
      <c r="B92" s="265"/>
      <c r="C92" s="96"/>
      <c r="D92" s="267" t="s">
        <v>22</v>
      </c>
      <c r="E92" s="98">
        <v>0</v>
      </c>
      <c r="F92" s="98">
        <v>0</v>
      </c>
      <c r="G92" s="98">
        <v>0</v>
      </c>
      <c r="H92" s="83"/>
      <c r="K92" s="84"/>
      <c r="L92" s="84"/>
      <c r="T92" s="83"/>
    </row>
    <row r="93" spans="2:12" s="82" customFormat="1" ht="14.25" customHeight="1" hidden="1">
      <c r="B93" s="265"/>
      <c r="C93" s="96"/>
      <c r="D93" s="97" t="s">
        <v>32</v>
      </c>
      <c r="E93" s="98">
        <v>15946.49</v>
      </c>
      <c r="F93" s="98">
        <v>5407</v>
      </c>
      <c r="G93" s="98">
        <v>15946.49</v>
      </c>
      <c r="K93" s="84"/>
      <c r="L93" s="84"/>
    </row>
    <row r="94" spans="2:12" s="82" customFormat="1" ht="92.25" customHeight="1" hidden="1">
      <c r="B94" s="265"/>
      <c r="C94" s="268"/>
      <c r="D94" s="261"/>
      <c r="E94" s="98"/>
      <c r="F94" s="136"/>
      <c r="G94" s="136"/>
      <c r="K94" s="84"/>
      <c r="L94" s="84"/>
    </row>
    <row r="95" spans="2:12" s="82" customFormat="1" ht="14.25" customHeight="1" hidden="1">
      <c r="B95" s="265"/>
      <c r="E95" s="269"/>
      <c r="F95" s="269"/>
      <c r="G95" s="269"/>
      <c r="K95" s="84"/>
      <c r="L95" s="84"/>
    </row>
    <row r="96" spans="2:12" s="82" customFormat="1" ht="39" customHeight="1" hidden="1">
      <c r="B96" s="265"/>
      <c r="D96" s="83"/>
      <c r="E96" s="269"/>
      <c r="F96" s="269"/>
      <c r="G96" s="269"/>
      <c r="K96" s="84"/>
      <c r="L96" s="84"/>
    </row>
    <row r="97" spans="4:7" ht="14.25" customHeight="1" hidden="1">
      <c r="D97" s="82"/>
      <c r="E97" s="99"/>
      <c r="F97" s="99"/>
      <c r="G97" s="99"/>
    </row>
    <row r="98" spans="5:7" ht="14.25" hidden="1">
      <c r="E98" s="99"/>
      <c r="F98" s="99"/>
      <c r="G98" s="99"/>
    </row>
    <row r="99" ht="14.25" hidden="1">
      <c r="E99" s="99"/>
    </row>
    <row r="100" ht="14.25" hidden="1">
      <c r="E100" s="99"/>
    </row>
    <row r="101" spans="6:7" ht="14.25" hidden="1">
      <c r="F101" s="99"/>
      <c r="G101" s="99"/>
    </row>
    <row r="102" spans="5:6" ht="14.25">
      <c r="E102" s="99"/>
      <c r="F102" s="99"/>
    </row>
    <row r="103" spans="6:7" ht="14.25">
      <c r="F103" s="99"/>
      <c r="G103" s="99"/>
    </row>
    <row r="105" spans="5:6" ht="14.25">
      <c r="E105" s="99"/>
      <c r="F105" s="99"/>
    </row>
    <row r="106" spans="5:6" ht="14.25">
      <c r="E106" s="99"/>
      <c r="F106" s="99"/>
    </row>
    <row r="107" ht="14.25">
      <c r="F107" s="99"/>
    </row>
    <row r="108" ht="14.25">
      <c r="F108" s="99"/>
    </row>
  </sheetData>
  <sheetProtection/>
  <mergeCells count="5">
    <mergeCell ref="A25:H25"/>
    <mergeCell ref="A1:G1"/>
    <mergeCell ref="A3:G3"/>
    <mergeCell ref="A5:G5"/>
    <mergeCell ref="A7:H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60" zoomScalePageLayoutView="0" workbookViewId="0" topLeftCell="A1">
      <selection activeCell="J21" sqref="J21"/>
    </sheetView>
  </sheetViews>
  <sheetFormatPr defaultColWidth="9.140625" defaultRowHeight="15"/>
  <cols>
    <col min="1" max="1" width="37.7109375" style="0" customWidth="1"/>
    <col min="2" max="3" width="25.28125" style="0" hidden="1" customWidth="1"/>
    <col min="4" max="6" width="25.28125" style="0" customWidth="1"/>
  </cols>
  <sheetData>
    <row r="1" spans="1:6" ht="42" customHeight="1">
      <c r="A1" s="332" t="s">
        <v>128</v>
      </c>
      <c r="B1" s="332"/>
      <c r="C1" s="332"/>
      <c r="D1" s="332"/>
      <c r="E1" s="332"/>
      <c r="F1" s="332"/>
    </row>
    <row r="2" spans="1:6" ht="18" customHeight="1">
      <c r="A2" s="4"/>
      <c r="B2" s="4"/>
      <c r="C2" s="4"/>
      <c r="D2" s="4"/>
      <c r="E2" s="4"/>
      <c r="F2" s="4"/>
    </row>
    <row r="3" spans="1:6" ht="15">
      <c r="A3" s="332" t="s">
        <v>19</v>
      </c>
      <c r="B3" s="332"/>
      <c r="C3" s="332"/>
      <c r="D3" s="332"/>
      <c r="E3" s="333"/>
      <c r="F3" s="333"/>
    </row>
    <row r="4" spans="1:6" ht="17.25">
      <c r="A4" s="4"/>
      <c r="B4" s="4"/>
      <c r="C4" s="4"/>
      <c r="D4" s="4"/>
      <c r="E4" s="5"/>
      <c r="F4" s="5"/>
    </row>
    <row r="5" spans="1:6" ht="18" customHeight="1">
      <c r="A5" s="332" t="s">
        <v>4</v>
      </c>
      <c r="B5" s="334"/>
      <c r="C5" s="334"/>
      <c r="D5" s="334"/>
      <c r="E5" s="334"/>
      <c r="F5" s="334"/>
    </row>
    <row r="6" spans="1:6" ht="17.25">
      <c r="A6" s="4"/>
      <c r="B6" s="4"/>
      <c r="C6" s="4"/>
      <c r="D6" s="4"/>
      <c r="E6" s="5"/>
      <c r="F6" s="5"/>
    </row>
    <row r="7" spans="1:6" ht="15">
      <c r="A7" s="332" t="s">
        <v>14</v>
      </c>
      <c r="B7" s="360"/>
      <c r="C7" s="360"/>
      <c r="D7" s="360"/>
      <c r="E7" s="360"/>
      <c r="F7" s="360"/>
    </row>
    <row r="8" spans="1:6" ht="17.25">
      <c r="A8" s="4"/>
      <c r="B8" s="4"/>
      <c r="C8" s="4"/>
      <c r="D8" s="4"/>
      <c r="E8" s="5"/>
      <c r="F8" s="5"/>
    </row>
    <row r="9" spans="1:6" ht="27.75" customHeight="1">
      <c r="A9" s="20" t="s">
        <v>52</v>
      </c>
      <c r="B9" s="19" t="s">
        <v>37</v>
      </c>
      <c r="C9" s="20" t="s">
        <v>38</v>
      </c>
      <c r="D9" s="93" t="s">
        <v>35</v>
      </c>
      <c r="E9" s="20" t="s">
        <v>127</v>
      </c>
      <c r="F9" s="20" t="s">
        <v>126</v>
      </c>
    </row>
    <row r="10" spans="1:6" ht="15.75" customHeight="1">
      <c r="A10" s="11" t="s">
        <v>15</v>
      </c>
      <c r="B10" s="8"/>
      <c r="C10" s="9"/>
      <c r="D10" s="9"/>
      <c r="E10" s="9"/>
      <c r="F10" s="9"/>
    </row>
    <row r="11" spans="1:6" s="65" customFormat="1" ht="15.75" customHeight="1">
      <c r="A11" s="11" t="s">
        <v>93</v>
      </c>
      <c r="B11" s="107"/>
      <c r="C11" s="64"/>
      <c r="D11" s="214">
        <f>D12</f>
        <v>3676247</v>
      </c>
      <c r="E11" s="214">
        <f>E12</f>
        <v>150069.75</v>
      </c>
      <c r="F11" s="214">
        <f>F12</f>
        <v>3826316.75</v>
      </c>
    </row>
    <row r="12" spans="1:6" ht="14.25">
      <c r="A12" s="17" t="s">
        <v>94</v>
      </c>
      <c r="B12" s="8"/>
      <c r="C12" s="9"/>
      <c r="D12" s="216">
        <v>3676247</v>
      </c>
      <c r="E12" s="216">
        <f>F12-D12</f>
        <v>150069.75</v>
      </c>
      <c r="F12" s="216">
        <v>3826316.75</v>
      </c>
    </row>
    <row r="13" spans="1:6" ht="14.25">
      <c r="A13" s="16"/>
      <c r="B13" s="8"/>
      <c r="C13" s="9"/>
      <c r="D13" s="9"/>
      <c r="E13" s="9"/>
      <c r="F13" s="9"/>
    </row>
    <row r="14" spans="1:6" ht="14.25">
      <c r="A14" s="11"/>
      <c r="B14" s="8"/>
      <c r="C14" s="9"/>
      <c r="D14" s="9"/>
      <c r="E14" s="9"/>
      <c r="F14" s="10"/>
    </row>
    <row r="15" spans="1:6" ht="14.25">
      <c r="A15" s="18"/>
      <c r="B15" s="8"/>
      <c r="C15" s="9"/>
      <c r="D15" s="9"/>
      <c r="E15" s="9"/>
      <c r="F15" s="10"/>
    </row>
  </sheetData>
  <sheetProtection/>
  <mergeCells count="4">
    <mergeCell ref="A1:F1"/>
    <mergeCell ref="A3:F3"/>
    <mergeCell ref="A5:F5"/>
    <mergeCell ref="A7:F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25.28125" style="0" customWidth="1"/>
    <col min="4" max="5" width="25.28125" style="0" hidden="1" customWidth="1"/>
    <col min="6" max="8" width="25.28125" style="0" customWidth="1"/>
  </cols>
  <sheetData>
    <row r="1" spans="1:8" ht="42" customHeight="1">
      <c r="A1" s="332" t="s">
        <v>34</v>
      </c>
      <c r="B1" s="332"/>
      <c r="C1" s="332"/>
      <c r="D1" s="332"/>
      <c r="E1" s="332"/>
      <c r="F1" s="332"/>
      <c r="G1" s="332"/>
      <c r="H1" s="332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332" t="s">
        <v>19</v>
      </c>
      <c r="B3" s="332"/>
      <c r="C3" s="332"/>
      <c r="D3" s="332"/>
      <c r="E3" s="332"/>
      <c r="F3" s="332"/>
      <c r="G3" s="332"/>
      <c r="H3" s="332"/>
    </row>
    <row r="4" spans="1:8" ht="17.25">
      <c r="A4" s="4"/>
      <c r="B4" s="4"/>
      <c r="C4" s="4"/>
      <c r="D4" s="4"/>
      <c r="E4" s="4"/>
      <c r="F4" s="4"/>
      <c r="G4" s="5"/>
      <c r="H4" s="5"/>
    </row>
    <row r="5" spans="1:8" ht="18" customHeight="1">
      <c r="A5" s="332" t="s">
        <v>57</v>
      </c>
      <c r="B5" s="332"/>
      <c r="C5" s="332"/>
      <c r="D5" s="332"/>
      <c r="E5" s="332"/>
      <c r="F5" s="332"/>
      <c r="G5" s="332"/>
      <c r="H5" s="332"/>
    </row>
    <row r="6" spans="1:8" ht="17.25">
      <c r="A6" s="4"/>
      <c r="B6" s="4"/>
      <c r="C6" s="4"/>
      <c r="D6" s="4"/>
      <c r="E6" s="4"/>
      <c r="F6" s="4"/>
      <c r="G6" s="5"/>
      <c r="H6" s="5"/>
    </row>
    <row r="7" spans="1:8" ht="26.25">
      <c r="A7" s="20" t="s">
        <v>5</v>
      </c>
      <c r="B7" s="19" t="s">
        <v>6</v>
      </c>
      <c r="C7" s="19" t="s">
        <v>33</v>
      </c>
      <c r="D7" s="19" t="s">
        <v>37</v>
      </c>
      <c r="E7" s="20" t="s">
        <v>38</v>
      </c>
      <c r="F7" s="20" t="s">
        <v>35</v>
      </c>
      <c r="G7" s="20" t="s">
        <v>28</v>
      </c>
      <c r="H7" s="20" t="s">
        <v>36</v>
      </c>
    </row>
    <row r="8" spans="1:8" ht="14.25">
      <c r="A8" s="37"/>
      <c r="B8" s="38"/>
      <c r="C8" s="36" t="s">
        <v>59</v>
      </c>
      <c r="D8" s="38"/>
      <c r="E8" s="37"/>
      <c r="F8" s="37"/>
      <c r="G8" s="37"/>
      <c r="H8" s="37"/>
    </row>
    <row r="9" spans="1:8" ht="26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ht="14.25">
      <c r="A10" s="11"/>
      <c r="B10" s="15">
        <v>84</v>
      </c>
      <c r="C10" s="15" t="s">
        <v>23</v>
      </c>
      <c r="D10" s="8"/>
      <c r="E10" s="9"/>
      <c r="F10" s="9">
        <v>0</v>
      </c>
      <c r="G10" s="9">
        <v>0</v>
      </c>
      <c r="H10" s="9">
        <v>0</v>
      </c>
    </row>
    <row r="11" spans="1:8" ht="14.25">
      <c r="A11" s="11"/>
      <c r="B11" s="15"/>
      <c r="C11" s="39"/>
      <c r="D11" s="8"/>
      <c r="E11" s="9"/>
      <c r="F11" s="9"/>
      <c r="G11" s="9"/>
      <c r="H11" s="9"/>
    </row>
    <row r="12" spans="1:8" ht="14.25">
      <c r="A12" s="11"/>
      <c r="B12" s="15"/>
      <c r="C12" s="36" t="s">
        <v>62</v>
      </c>
      <c r="D12" s="8"/>
      <c r="E12" s="9"/>
      <c r="F12" s="9"/>
      <c r="G12" s="9"/>
      <c r="H12" s="9"/>
    </row>
    <row r="13" spans="1:8" ht="26.25">
      <c r="A13" s="14">
        <v>5</v>
      </c>
      <c r="B13" s="14"/>
      <c r="C13" s="24" t="s">
        <v>17</v>
      </c>
      <c r="D13" s="8"/>
      <c r="E13" s="9"/>
      <c r="F13" s="9"/>
      <c r="G13" s="9"/>
      <c r="H13" s="9"/>
    </row>
    <row r="14" spans="1:8" ht="26.25">
      <c r="A14" s="15"/>
      <c r="B14" s="15">
        <v>54</v>
      </c>
      <c r="C14" s="25" t="s">
        <v>24</v>
      </c>
      <c r="D14" s="8"/>
      <c r="E14" s="9"/>
      <c r="F14" s="9">
        <v>0</v>
      </c>
      <c r="G14" s="9">
        <v>0</v>
      </c>
      <c r="H14" s="10">
        <v>0</v>
      </c>
    </row>
  </sheetData>
  <sheetProtection/>
  <mergeCells count="3">
    <mergeCell ref="A1:H1"/>
    <mergeCell ref="A3:H3"/>
    <mergeCell ref="A5:H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5.28125" style="0" customWidth="1"/>
    <col min="2" max="3" width="25.28125" style="0" hidden="1" customWidth="1"/>
    <col min="4" max="6" width="25.28125" style="0" customWidth="1"/>
  </cols>
  <sheetData>
    <row r="1" spans="1:6" ht="42" customHeight="1">
      <c r="A1" s="332" t="s">
        <v>34</v>
      </c>
      <c r="B1" s="332"/>
      <c r="C1" s="332"/>
      <c r="D1" s="332"/>
      <c r="E1" s="332"/>
      <c r="F1" s="332"/>
    </row>
    <row r="2" spans="1:6" ht="18" customHeight="1">
      <c r="A2" s="4"/>
      <c r="B2" s="4"/>
      <c r="C2" s="4"/>
      <c r="D2" s="4"/>
      <c r="E2" s="4"/>
      <c r="F2" s="4"/>
    </row>
    <row r="3" spans="1:6" ht="15.75" customHeight="1">
      <c r="A3" s="332" t="s">
        <v>19</v>
      </c>
      <c r="B3" s="332"/>
      <c r="C3" s="332"/>
      <c r="D3" s="332"/>
      <c r="E3" s="332"/>
      <c r="F3" s="332"/>
    </row>
    <row r="4" spans="1:6" ht="17.25">
      <c r="A4" s="4"/>
      <c r="B4" s="4"/>
      <c r="C4" s="4"/>
      <c r="D4" s="4"/>
      <c r="E4" s="5"/>
      <c r="F4" s="5"/>
    </row>
    <row r="5" spans="1:6" ht="18" customHeight="1">
      <c r="A5" s="332" t="s">
        <v>58</v>
      </c>
      <c r="B5" s="332"/>
      <c r="C5" s="332"/>
      <c r="D5" s="332"/>
      <c r="E5" s="332"/>
      <c r="F5" s="332"/>
    </row>
    <row r="6" spans="1:6" ht="17.25">
      <c r="A6" s="4"/>
      <c r="B6" s="4"/>
      <c r="C6" s="4"/>
      <c r="D6" s="4"/>
      <c r="E6" s="5"/>
      <c r="F6" s="5"/>
    </row>
    <row r="7" spans="1:6" ht="26.25">
      <c r="A7" s="19" t="s">
        <v>52</v>
      </c>
      <c r="B7" s="19" t="s">
        <v>37</v>
      </c>
      <c r="C7" s="20" t="s">
        <v>38</v>
      </c>
      <c r="D7" s="20" t="s">
        <v>35</v>
      </c>
      <c r="E7" s="20" t="s">
        <v>28</v>
      </c>
      <c r="F7" s="20" t="s">
        <v>36</v>
      </c>
    </row>
    <row r="8" spans="1:6" ht="14.25">
      <c r="A8" s="11" t="s">
        <v>59</v>
      </c>
      <c r="B8" s="8"/>
      <c r="C8" s="9"/>
      <c r="D8" s="9"/>
      <c r="E8" s="9"/>
      <c r="F8" s="9"/>
    </row>
    <row r="9" spans="1:6" ht="26.25">
      <c r="A9" s="11" t="s">
        <v>60</v>
      </c>
      <c r="B9" s="8"/>
      <c r="C9" s="9"/>
      <c r="D9" s="9"/>
      <c r="E9" s="9"/>
      <c r="F9" s="9"/>
    </row>
    <row r="10" spans="1:6" ht="26.25">
      <c r="A10" s="17" t="s">
        <v>61</v>
      </c>
      <c r="B10" s="8"/>
      <c r="C10" s="9"/>
      <c r="D10" s="9">
        <v>0</v>
      </c>
      <c r="E10" s="9">
        <v>0</v>
      </c>
      <c r="F10" s="9">
        <v>0</v>
      </c>
    </row>
    <row r="11" spans="1:6" ht="14.25">
      <c r="A11" s="17"/>
      <c r="B11" s="8"/>
      <c r="C11" s="9"/>
      <c r="D11" s="9"/>
      <c r="E11" s="9"/>
      <c r="F11" s="9"/>
    </row>
    <row r="12" spans="1:6" ht="14.25">
      <c r="A12" s="11" t="s">
        <v>62</v>
      </c>
      <c r="B12" s="8"/>
      <c r="C12" s="9"/>
      <c r="D12" s="9"/>
      <c r="E12" s="9"/>
      <c r="F12" s="9"/>
    </row>
    <row r="13" spans="1:6" ht="14.25">
      <c r="A13" s="24" t="s">
        <v>53</v>
      </c>
      <c r="B13" s="8"/>
      <c r="C13" s="9"/>
      <c r="D13" s="9"/>
      <c r="E13" s="9"/>
      <c r="F13" s="9"/>
    </row>
    <row r="14" spans="1:6" ht="14.25">
      <c r="A14" s="13" t="s">
        <v>54</v>
      </c>
      <c r="B14" s="8"/>
      <c r="C14" s="9"/>
      <c r="D14" s="9">
        <v>0</v>
      </c>
      <c r="E14" s="9">
        <v>0</v>
      </c>
      <c r="F14" s="10">
        <v>0</v>
      </c>
    </row>
    <row r="15" spans="1:6" ht="14.25">
      <c r="A15" s="24" t="s">
        <v>55</v>
      </c>
      <c r="B15" s="8"/>
      <c r="C15" s="9"/>
      <c r="D15" s="9"/>
      <c r="E15" s="9"/>
      <c r="F15" s="10"/>
    </row>
    <row r="16" spans="1:6" ht="14.25">
      <c r="A16" s="13" t="s">
        <v>56</v>
      </c>
      <c r="B16" s="8"/>
      <c r="C16" s="9"/>
      <c r="D16" s="9">
        <v>0</v>
      </c>
      <c r="E16" s="9">
        <v>0</v>
      </c>
      <c r="F16" s="10">
        <v>0</v>
      </c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7"/>
  <sheetViews>
    <sheetView tabSelected="1" view="pageBreakPreview" zoomScaleSheetLayoutView="100" zoomScalePageLayoutView="0" workbookViewId="0" topLeftCell="A61">
      <selection activeCell="M83" sqref="M83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00390625" style="0" customWidth="1"/>
    <col min="4" max="4" width="48.8515625" style="323" customWidth="1"/>
    <col min="5" max="5" width="17.7109375" style="0" customWidth="1"/>
    <col min="6" max="6" width="18.57421875" style="0" customWidth="1"/>
    <col min="7" max="7" width="16.7109375" style="82" customWidth="1"/>
    <col min="10" max="10" width="9.140625" style="0" bestFit="1" customWidth="1"/>
  </cols>
  <sheetData>
    <row r="1" spans="1:7" ht="42" customHeight="1">
      <c r="A1" s="332" t="s">
        <v>128</v>
      </c>
      <c r="B1" s="332"/>
      <c r="C1" s="332"/>
      <c r="D1" s="332"/>
      <c r="E1" s="332"/>
      <c r="F1" s="332"/>
      <c r="G1" s="332"/>
    </row>
    <row r="2" spans="1:7" ht="18" customHeight="1">
      <c r="A2" s="332" t="s">
        <v>18</v>
      </c>
      <c r="B2" s="334"/>
      <c r="C2" s="334"/>
      <c r="D2" s="334"/>
      <c r="E2" s="334"/>
      <c r="F2" s="334"/>
      <c r="G2" s="334"/>
    </row>
    <row r="3" spans="1:7" ht="17.25">
      <c r="A3" s="4"/>
      <c r="B3" s="4"/>
      <c r="C3" s="4"/>
      <c r="D3" s="318"/>
      <c r="E3" s="4"/>
      <c r="F3" s="5"/>
      <c r="G3" s="63"/>
    </row>
    <row r="4" spans="1:7" ht="33" customHeight="1">
      <c r="A4" s="376" t="s">
        <v>20</v>
      </c>
      <c r="B4" s="377"/>
      <c r="C4" s="378"/>
      <c r="D4" s="19" t="s">
        <v>21</v>
      </c>
      <c r="E4" s="20" t="s">
        <v>35</v>
      </c>
      <c r="F4" s="20" t="s">
        <v>127</v>
      </c>
      <c r="G4" s="20" t="s">
        <v>126</v>
      </c>
    </row>
    <row r="5" spans="1:7" ht="26.25">
      <c r="A5" s="367" t="s">
        <v>72</v>
      </c>
      <c r="B5" s="368"/>
      <c r="C5" s="369"/>
      <c r="D5" s="59" t="s">
        <v>73</v>
      </c>
      <c r="E5" s="214">
        <f>E6+E48+E55+E62+E68+E74+E83+E92</f>
        <v>3676246</v>
      </c>
      <c r="F5" s="214">
        <f>F6+F48+F55+F62+F68+F74+F83+F92</f>
        <v>150070.75</v>
      </c>
      <c r="G5" s="214">
        <f>G6+G48+G55+G62+G68+G74+G83+G92</f>
        <v>3826316.75</v>
      </c>
    </row>
    <row r="6" spans="1:7" ht="14.25">
      <c r="A6" s="370" t="s">
        <v>74</v>
      </c>
      <c r="B6" s="371"/>
      <c r="C6" s="372"/>
      <c r="D6" s="272" t="s">
        <v>75</v>
      </c>
      <c r="E6" s="214">
        <f>E8+E15+E23+E33+E40+E42</f>
        <v>3418544</v>
      </c>
      <c r="F6" s="214">
        <f>F8+F15+F23+F33+F40+F42</f>
        <v>127398.52000000002</v>
      </c>
      <c r="G6" s="214">
        <f>G8+G15+G23+G33+G40+G42</f>
        <v>3545942.52</v>
      </c>
    </row>
    <row r="7" spans="1:7" ht="6" customHeight="1">
      <c r="A7" s="116"/>
      <c r="B7" s="58"/>
      <c r="C7" s="59"/>
      <c r="D7" s="59"/>
      <c r="E7" s="214"/>
      <c r="F7" s="214"/>
      <c r="G7" s="214"/>
    </row>
    <row r="8" spans="1:7" ht="14.25">
      <c r="A8" s="361" t="s">
        <v>76</v>
      </c>
      <c r="B8" s="362"/>
      <c r="C8" s="363"/>
      <c r="D8" s="78" t="s">
        <v>86</v>
      </c>
      <c r="E8" s="215">
        <f>E9+E13</f>
        <v>13392</v>
      </c>
      <c r="F8" s="215">
        <f>F9+F13</f>
        <v>1637.5</v>
      </c>
      <c r="G8" s="215">
        <f>G9+G13</f>
        <v>15029.5</v>
      </c>
    </row>
    <row r="9" spans="1:7" ht="14.25">
      <c r="A9" s="367">
        <v>3</v>
      </c>
      <c r="B9" s="368"/>
      <c r="C9" s="369"/>
      <c r="D9" s="54" t="s">
        <v>10</v>
      </c>
      <c r="E9" s="214">
        <f>E10+E11+E12</f>
        <v>12392</v>
      </c>
      <c r="F9" s="214">
        <f>F10+F11+F12</f>
        <v>1637.5</v>
      </c>
      <c r="G9" s="214">
        <f>G10+G11+G12</f>
        <v>14029.5</v>
      </c>
    </row>
    <row r="10" spans="1:7" ht="14.25">
      <c r="A10" s="364">
        <v>31</v>
      </c>
      <c r="B10" s="365"/>
      <c r="C10" s="366"/>
      <c r="D10" s="54" t="s">
        <v>11</v>
      </c>
      <c r="E10" s="216">
        <v>2862</v>
      </c>
      <c r="F10" s="216">
        <f>G10-E10</f>
        <v>-0.010000000000218279</v>
      </c>
      <c r="G10" s="216">
        <v>2861.99</v>
      </c>
    </row>
    <row r="11" spans="1:7" ht="14.25">
      <c r="A11" s="364">
        <v>32</v>
      </c>
      <c r="B11" s="365"/>
      <c r="C11" s="366"/>
      <c r="D11" s="54" t="s">
        <v>22</v>
      </c>
      <c r="E11" s="216">
        <v>7830</v>
      </c>
      <c r="F11" s="216">
        <f>G11-E11</f>
        <v>1637.5100000000002</v>
      </c>
      <c r="G11" s="216">
        <v>9467.51</v>
      </c>
    </row>
    <row r="12" spans="1:7" ht="14.25">
      <c r="A12" s="55">
        <v>38</v>
      </c>
      <c r="B12" s="56"/>
      <c r="C12" s="57"/>
      <c r="D12" s="73" t="s">
        <v>81</v>
      </c>
      <c r="E12" s="216">
        <v>1700</v>
      </c>
      <c r="F12" s="216">
        <f>G12-E12</f>
        <v>0</v>
      </c>
      <c r="G12" s="216">
        <v>1700</v>
      </c>
    </row>
    <row r="13" spans="1:7" ht="14.25">
      <c r="A13" s="67">
        <v>4</v>
      </c>
      <c r="B13" s="68"/>
      <c r="C13" s="69"/>
      <c r="D13" s="70" t="s">
        <v>12</v>
      </c>
      <c r="E13" s="214">
        <f>E14</f>
        <v>1000</v>
      </c>
      <c r="F13" s="214">
        <f>F14</f>
        <v>0</v>
      </c>
      <c r="G13" s="214">
        <f>G14</f>
        <v>1000</v>
      </c>
    </row>
    <row r="14" spans="1:7" ht="18" customHeight="1">
      <c r="A14" s="55">
        <v>42</v>
      </c>
      <c r="B14" s="56"/>
      <c r="C14" s="57"/>
      <c r="D14" s="25" t="s">
        <v>32</v>
      </c>
      <c r="E14" s="216">
        <v>1000</v>
      </c>
      <c r="F14" s="216">
        <f>G14-E14</f>
        <v>0</v>
      </c>
      <c r="G14" s="216">
        <v>1000</v>
      </c>
    </row>
    <row r="15" spans="1:7" s="119" customFormat="1" ht="14.25">
      <c r="A15" s="361" t="s">
        <v>76</v>
      </c>
      <c r="B15" s="362"/>
      <c r="C15" s="363"/>
      <c r="D15" s="78" t="s">
        <v>77</v>
      </c>
      <c r="E15" s="215">
        <f>E16+E20</f>
        <v>980000</v>
      </c>
      <c r="F15" s="215">
        <f>F16+F20</f>
        <v>-9376.800000000047</v>
      </c>
      <c r="G15" s="215">
        <f>G16+G20</f>
        <v>970623.2</v>
      </c>
    </row>
    <row r="16" spans="1:7" s="65" customFormat="1" ht="14.25">
      <c r="A16" s="367">
        <v>3</v>
      </c>
      <c r="B16" s="368"/>
      <c r="C16" s="369"/>
      <c r="D16" s="59" t="s">
        <v>10</v>
      </c>
      <c r="E16" s="166">
        <f>SUM(E17:E19)</f>
        <v>928981</v>
      </c>
      <c r="F16" s="166">
        <f>SUM(F17:F19)</f>
        <v>-20097.230000000047</v>
      </c>
      <c r="G16" s="166">
        <f>SUM(G17:G19)</f>
        <v>908883.7699999999</v>
      </c>
    </row>
    <row r="17" spans="1:7" ht="14.25">
      <c r="A17" s="364">
        <v>31</v>
      </c>
      <c r="B17" s="365"/>
      <c r="C17" s="366"/>
      <c r="D17" s="54" t="s">
        <v>120</v>
      </c>
      <c r="E17" s="137">
        <v>294231</v>
      </c>
      <c r="F17" s="216">
        <f>G17-E17</f>
        <v>-48009.41</v>
      </c>
      <c r="G17" s="216">
        <v>246221.59</v>
      </c>
    </row>
    <row r="18" spans="1:7" ht="14.25">
      <c r="A18" s="364">
        <v>32</v>
      </c>
      <c r="B18" s="365"/>
      <c r="C18" s="366"/>
      <c r="D18" s="54" t="s">
        <v>22</v>
      </c>
      <c r="E18" s="137">
        <v>632072</v>
      </c>
      <c r="F18" s="216">
        <f>G18-E18</f>
        <v>27711.829999999958</v>
      </c>
      <c r="G18" s="216">
        <v>659783.83</v>
      </c>
    </row>
    <row r="19" spans="1:7" ht="14.25">
      <c r="A19" s="55">
        <v>34</v>
      </c>
      <c r="B19" s="56"/>
      <c r="C19" s="57"/>
      <c r="D19" s="39" t="s">
        <v>78</v>
      </c>
      <c r="E19" s="137">
        <v>2678</v>
      </c>
      <c r="F19" s="216">
        <f>G19-E19</f>
        <v>200.3499999999999</v>
      </c>
      <c r="G19" s="216">
        <v>2878.35</v>
      </c>
    </row>
    <row r="20" spans="1:9" s="65" customFormat="1" ht="19.5" customHeight="1">
      <c r="A20" s="67">
        <v>4</v>
      </c>
      <c r="B20" s="68"/>
      <c r="C20" s="69"/>
      <c r="D20" s="70" t="s">
        <v>12</v>
      </c>
      <c r="E20" s="101">
        <f>E21+E22</f>
        <v>51019</v>
      </c>
      <c r="F20" s="101">
        <f>F21+F22</f>
        <v>10720.43</v>
      </c>
      <c r="G20" s="101">
        <f>G21+G22</f>
        <v>61739.43</v>
      </c>
      <c r="I20" s="239"/>
    </row>
    <row r="21" spans="1:7" ht="12.75" customHeight="1">
      <c r="A21" s="55">
        <v>41</v>
      </c>
      <c r="B21" s="56"/>
      <c r="C21" s="57"/>
      <c r="D21" s="54" t="s">
        <v>13</v>
      </c>
      <c r="E21" s="216">
        <v>0</v>
      </c>
      <c r="F21" s="216">
        <f>G21-E21</f>
        <v>0</v>
      </c>
      <c r="G21" s="218">
        <v>0</v>
      </c>
    </row>
    <row r="22" spans="1:7" ht="15.75" customHeight="1">
      <c r="A22" s="55">
        <v>42</v>
      </c>
      <c r="B22" s="56"/>
      <c r="C22" s="57"/>
      <c r="D22" s="25" t="s">
        <v>32</v>
      </c>
      <c r="E22" s="216">
        <v>51019</v>
      </c>
      <c r="F22" s="216">
        <f>G22-E22</f>
        <v>10720.43</v>
      </c>
      <c r="G22" s="219">
        <v>61739.43</v>
      </c>
    </row>
    <row r="23" spans="1:7" s="119" customFormat="1" ht="14.25">
      <c r="A23" s="361" t="s">
        <v>76</v>
      </c>
      <c r="B23" s="362"/>
      <c r="C23" s="363"/>
      <c r="D23" s="72" t="s">
        <v>79</v>
      </c>
      <c r="E23" s="220">
        <f>E24+E30</f>
        <v>2295118</v>
      </c>
      <c r="F23" s="220">
        <f>F24+F30</f>
        <v>123484.43000000005</v>
      </c>
      <c r="G23" s="215">
        <f>G24+G30</f>
        <v>2418602.43</v>
      </c>
    </row>
    <row r="24" spans="1:7" s="65" customFormat="1" ht="14.25">
      <c r="A24" s="367">
        <v>3</v>
      </c>
      <c r="B24" s="368"/>
      <c r="C24" s="369"/>
      <c r="D24" s="54" t="s">
        <v>10</v>
      </c>
      <c r="E24" s="166">
        <f>SUM(E25:E29)</f>
        <v>2292068</v>
      </c>
      <c r="F24" s="221">
        <f>SUM(F25:F29)</f>
        <v>48434.43000000005</v>
      </c>
      <c r="G24" s="217">
        <f>SUM(G25:G29)</f>
        <v>2340502.43</v>
      </c>
    </row>
    <row r="25" spans="1:7" ht="14.25">
      <c r="A25" s="364">
        <v>31</v>
      </c>
      <c r="B25" s="365"/>
      <c r="C25" s="366"/>
      <c r="D25" s="54" t="s">
        <v>11</v>
      </c>
      <c r="E25" s="137">
        <v>1749973</v>
      </c>
      <c r="F25" s="216">
        <f>G25-E25</f>
        <v>59999.6100000001</v>
      </c>
      <c r="G25" s="239">
        <v>1809972.61</v>
      </c>
    </row>
    <row r="26" spans="1:7" ht="14.25">
      <c r="A26" s="364">
        <v>32</v>
      </c>
      <c r="B26" s="365"/>
      <c r="C26" s="366"/>
      <c r="D26" s="54" t="s">
        <v>22</v>
      </c>
      <c r="E26" s="137">
        <v>482363</v>
      </c>
      <c r="F26" s="216">
        <f>G26-E26</f>
        <v>48159.81999999995</v>
      </c>
      <c r="G26" s="239">
        <v>530522.82</v>
      </c>
    </row>
    <row r="27" spans="1:7" ht="14.25">
      <c r="A27" s="55">
        <v>34</v>
      </c>
      <c r="B27" s="56"/>
      <c r="C27" s="57"/>
      <c r="D27" s="39" t="s">
        <v>78</v>
      </c>
      <c r="E27" s="216">
        <v>7</v>
      </c>
      <c r="F27" s="216">
        <f>G27-E27</f>
        <v>0</v>
      </c>
      <c r="G27" s="239">
        <v>7</v>
      </c>
    </row>
    <row r="28" spans="1:7" ht="14.25">
      <c r="A28" s="55">
        <v>36</v>
      </c>
      <c r="B28" s="56"/>
      <c r="C28" s="57"/>
      <c r="D28" s="73" t="s">
        <v>80</v>
      </c>
      <c r="E28" s="216">
        <v>0</v>
      </c>
      <c r="F28" s="216">
        <f>G28-E28</f>
        <v>0</v>
      </c>
      <c r="G28" s="239">
        <v>0</v>
      </c>
    </row>
    <row r="29" spans="1:7" ht="14.25">
      <c r="A29" s="55">
        <v>38</v>
      </c>
      <c r="B29" s="56"/>
      <c r="C29" s="57"/>
      <c r="D29" s="73" t="s">
        <v>81</v>
      </c>
      <c r="E29" s="137">
        <v>59725</v>
      </c>
      <c r="F29" s="216">
        <f>G29-E29</f>
        <v>-59725</v>
      </c>
      <c r="G29" s="218">
        <v>0</v>
      </c>
    </row>
    <row r="30" spans="1:7" s="65" customFormat="1" ht="14.25">
      <c r="A30" s="67">
        <v>4</v>
      </c>
      <c r="B30" s="68"/>
      <c r="C30" s="69"/>
      <c r="D30" s="59"/>
      <c r="E30" s="214">
        <f>E31+E32</f>
        <v>3050</v>
      </c>
      <c r="F30" s="214">
        <f>F31+F32</f>
        <v>75050</v>
      </c>
      <c r="G30" s="214">
        <f>G31+G32</f>
        <v>78100</v>
      </c>
    </row>
    <row r="31" spans="1:7" ht="14.25">
      <c r="A31" s="55">
        <v>41</v>
      </c>
      <c r="B31" s="56"/>
      <c r="C31" s="57"/>
      <c r="D31" s="54" t="s">
        <v>82</v>
      </c>
      <c r="E31" s="216">
        <v>0</v>
      </c>
      <c r="F31" s="216">
        <f>G31-E31</f>
        <v>0</v>
      </c>
      <c r="G31" s="218">
        <v>0</v>
      </c>
    </row>
    <row r="32" spans="1:7" ht="18" customHeight="1">
      <c r="A32" s="55">
        <v>42</v>
      </c>
      <c r="B32" s="56"/>
      <c r="C32" s="57"/>
      <c r="D32" s="25" t="s">
        <v>32</v>
      </c>
      <c r="E32" s="137">
        <v>3050</v>
      </c>
      <c r="F32" s="216">
        <f>G32-E32</f>
        <v>75050</v>
      </c>
      <c r="G32" s="218">
        <v>78100</v>
      </c>
    </row>
    <row r="33" spans="1:7" ht="14.25">
      <c r="A33" s="361" t="s">
        <v>76</v>
      </c>
      <c r="B33" s="362"/>
      <c r="C33" s="363"/>
      <c r="D33" s="72" t="s">
        <v>88</v>
      </c>
      <c r="E33" s="215">
        <f>E34+E37</f>
        <v>113088</v>
      </c>
      <c r="F33" s="101">
        <f>F34+F37</f>
        <v>993.7900000000009</v>
      </c>
      <c r="G33" s="214">
        <f>G34+G37</f>
        <v>114081.79000000001</v>
      </c>
    </row>
    <row r="34" spans="1:7" s="65" customFormat="1" ht="14.25">
      <c r="A34" s="67">
        <v>3</v>
      </c>
      <c r="B34" s="68"/>
      <c r="C34" s="69"/>
      <c r="D34" s="54" t="s">
        <v>10</v>
      </c>
      <c r="E34" s="214">
        <f>SUM(E35:E36)</f>
        <v>58008</v>
      </c>
      <c r="F34" s="101">
        <f>SUM(F35:F36)</f>
        <v>993.8199999999997</v>
      </c>
      <c r="G34" s="214">
        <f>SUM(G35:G36)</f>
        <v>59001.82</v>
      </c>
    </row>
    <row r="35" spans="1:7" ht="14.25">
      <c r="A35" s="55">
        <v>31</v>
      </c>
      <c r="B35" s="56"/>
      <c r="C35" s="57"/>
      <c r="D35" s="54" t="s">
        <v>11</v>
      </c>
      <c r="E35" s="137">
        <v>56608</v>
      </c>
      <c r="F35" s="216">
        <f>G35-E35</f>
        <v>993.8199999999997</v>
      </c>
      <c r="G35" s="219">
        <v>57601.82</v>
      </c>
    </row>
    <row r="36" spans="1:7" ht="14.25">
      <c r="A36" s="55">
        <v>32</v>
      </c>
      <c r="B36" s="56"/>
      <c r="C36" s="57"/>
      <c r="D36" s="54" t="s">
        <v>22</v>
      </c>
      <c r="E36" s="216">
        <v>1400</v>
      </c>
      <c r="F36" s="216">
        <f>G36-E36</f>
        <v>0</v>
      </c>
      <c r="G36" s="219">
        <v>1400</v>
      </c>
    </row>
    <row r="37" spans="1:7" ht="14.25">
      <c r="A37" s="55">
        <v>4</v>
      </c>
      <c r="B37" s="56"/>
      <c r="C37" s="57"/>
      <c r="D37" s="73"/>
      <c r="E37" s="216">
        <f>E38</f>
        <v>55080</v>
      </c>
      <c r="F37" s="216">
        <f>F38</f>
        <v>-0.029999999998835847</v>
      </c>
      <c r="G37" s="216">
        <f>G38</f>
        <v>55079.97</v>
      </c>
    </row>
    <row r="38" spans="1:7" ht="14.25">
      <c r="A38" s="55">
        <v>42</v>
      </c>
      <c r="B38" s="56"/>
      <c r="C38" s="57"/>
      <c r="D38" s="25" t="s">
        <v>32</v>
      </c>
      <c r="E38" s="216">
        <v>55080</v>
      </c>
      <c r="F38" s="216">
        <f>G38-E38</f>
        <v>-0.029999999998835847</v>
      </c>
      <c r="G38" s="218">
        <v>55079.97</v>
      </c>
    </row>
    <row r="39" spans="1:7" s="119" customFormat="1" ht="14.25">
      <c r="A39" s="361" t="s">
        <v>76</v>
      </c>
      <c r="B39" s="362"/>
      <c r="C39" s="363"/>
      <c r="D39" s="74" t="s">
        <v>121</v>
      </c>
      <c r="E39" s="215">
        <f>E40</f>
        <v>1000</v>
      </c>
      <c r="F39" s="215">
        <f>F40</f>
        <v>0</v>
      </c>
      <c r="G39" s="215">
        <f>G40</f>
        <v>1000</v>
      </c>
    </row>
    <row r="40" spans="1:7" s="65" customFormat="1" ht="14.25">
      <c r="A40" s="67">
        <v>3</v>
      </c>
      <c r="B40" s="68"/>
      <c r="C40" s="69"/>
      <c r="D40" s="75"/>
      <c r="E40" s="215">
        <f>E41</f>
        <v>1000</v>
      </c>
      <c r="F40" s="214">
        <f>F41</f>
        <v>0</v>
      </c>
      <c r="G40" s="214">
        <f>G41</f>
        <v>1000</v>
      </c>
    </row>
    <row r="41" spans="1:7" ht="14.25">
      <c r="A41" s="55">
        <v>32</v>
      </c>
      <c r="B41" s="56"/>
      <c r="C41" s="57"/>
      <c r="D41" s="54" t="s">
        <v>22</v>
      </c>
      <c r="E41" s="137">
        <v>1000</v>
      </c>
      <c r="F41" s="216">
        <f>G41-E41</f>
        <v>0</v>
      </c>
      <c r="G41" s="216">
        <v>1000</v>
      </c>
    </row>
    <row r="42" spans="1:7" s="65" customFormat="1" ht="26.25">
      <c r="A42" s="361" t="s">
        <v>76</v>
      </c>
      <c r="B42" s="362"/>
      <c r="C42" s="363"/>
      <c r="D42" s="74" t="s">
        <v>83</v>
      </c>
      <c r="E42" s="215">
        <f>E43+E45</f>
        <v>15946</v>
      </c>
      <c r="F42" s="214">
        <f>F43+F45</f>
        <v>10659.599999999999</v>
      </c>
      <c r="G42" s="214">
        <f>G43+G45</f>
        <v>26605.6</v>
      </c>
    </row>
    <row r="43" spans="1:7" s="65" customFormat="1" ht="14.25">
      <c r="A43" s="67">
        <v>3</v>
      </c>
      <c r="B43" s="68"/>
      <c r="C43" s="69"/>
      <c r="D43" s="54" t="s">
        <v>10</v>
      </c>
      <c r="E43" s="214">
        <f>E44</f>
        <v>0</v>
      </c>
      <c r="F43" s="214">
        <f>F44</f>
        <v>0</v>
      </c>
      <c r="G43" s="214">
        <f>G44</f>
        <v>0</v>
      </c>
    </row>
    <row r="44" spans="1:7" ht="14.25">
      <c r="A44" s="55">
        <v>32</v>
      </c>
      <c r="B44" s="56"/>
      <c r="C44" s="57"/>
      <c r="D44" s="54" t="s">
        <v>22</v>
      </c>
      <c r="E44" s="137">
        <v>0</v>
      </c>
      <c r="F44" s="216">
        <f>G44-E44</f>
        <v>0</v>
      </c>
      <c r="G44" s="218">
        <v>0</v>
      </c>
    </row>
    <row r="45" spans="1:7" s="65" customFormat="1" ht="14.25">
      <c r="A45" s="67">
        <v>4</v>
      </c>
      <c r="B45" s="68"/>
      <c r="C45" s="69"/>
      <c r="D45" s="59"/>
      <c r="E45" s="101">
        <f>E46</f>
        <v>15946</v>
      </c>
      <c r="F45" s="101">
        <f>F46</f>
        <v>10659.599999999999</v>
      </c>
      <c r="G45" s="101">
        <f>G46</f>
        <v>26605.6</v>
      </c>
    </row>
    <row r="46" spans="1:7" ht="15.75" customHeight="1">
      <c r="A46" s="55">
        <v>42</v>
      </c>
      <c r="B46" s="56"/>
      <c r="C46" s="57"/>
      <c r="D46" s="25" t="s">
        <v>32</v>
      </c>
      <c r="E46" s="137">
        <v>15946</v>
      </c>
      <c r="F46" s="216">
        <f>G46-E46</f>
        <v>10659.599999999999</v>
      </c>
      <c r="G46" s="218">
        <v>26605.6</v>
      </c>
    </row>
    <row r="47" spans="1:7" ht="14.25">
      <c r="A47" s="55"/>
      <c r="B47" s="56"/>
      <c r="C47" s="57"/>
      <c r="D47" s="54"/>
      <c r="E47" s="216"/>
      <c r="F47" s="216"/>
      <c r="G47" s="218"/>
    </row>
    <row r="48" spans="1:7" s="65" customFormat="1" ht="14.25">
      <c r="A48" s="370" t="s">
        <v>84</v>
      </c>
      <c r="B48" s="371"/>
      <c r="C48" s="372"/>
      <c r="D48" s="120" t="s">
        <v>85</v>
      </c>
      <c r="E48" s="214">
        <f>E49</f>
        <v>31365</v>
      </c>
      <c r="F48" s="214">
        <f>F49</f>
        <v>22612</v>
      </c>
      <c r="G48" s="214">
        <f>G49</f>
        <v>53977</v>
      </c>
    </row>
    <row r="49" spans="1:7" s="65" customFormat="1" ht="14.25">
      <c r="A49" s="361" t="s">
        <v>76</v>
      </c>
      <c r="B49" s="362"/>
      <c r="C49" s="363"/>
      <c r="D49" s="39" t="s">
        <v>86</v>
      </c>
      <c r="E49" s="215">
        <f>E51+E53</f>
        <v>31365</v>
      </c>
      <c r="F49" s="214">
        <f>F51+F53</f>
        <v>22612</v>
      </c>
      <c r="G49" s="214">
        <f>G51+G53</f>
        <v>53977</v>
      </c>
    </row>
    <row r="50" spans="1:7" ht="14.25">
      <c r="A50" s="76">
        <v>3</v>
      </c>
      <c r="B50" s="58"/>
      <c r="C50" s="59"/>
      <c r="D50" s="54" t="s">
        <v>10</v>
      </c>
      <c r="E50" s="216">
        <f>E51</f>
        <v>31365</v>
      </c>
      <c r="F50" s="216">
        <f>F51</f>
        <v>310</v>
      </c>
      <c r="G50" s="216">
        <f>G51</f>
        <v>31675</v>
      </c>
    </row>
    <row r="51" spans="1:7" ht="14.25">
      <c r="A51" s="77">
        <v>32</v>
      </c>
      <c r="B51" s="53"/>
      <c r="C51" s="54"/>
      <c r="D51" s="54" t="s">
        <v>22</v>
      </c>
      <c r="E51" s="137">
        <v>31365</v>
      </c>
      <c r="F51" s="216">
        <f>G51-E51</f>
        <v>310</v>
      </c>
      <c r="G51" s="137">
        <v>31675</v>
      </c>
    </row>
    <row r="52" spans="1:7" ht="14.25">
      <c r="A52" s="77">
        <v>4</v>
      </c>
      <c r="B52" s="56"/>
      <c r="C52" s="57"/>
      <c r="D52" s="54"/>
      <c r="E52" s="216">
        <f>E53</f>
        <v>0</v>
      </c>
      <c r="F52" s="216">
        <f>F53</f>
        <v>22302</v>
      </c>
      <c r="G52" s="216">
        <f>G53</f>
        <v>22302</v>
      </c>
    </row>
    <row r="53" spans="1:7" ht="14.25">
      <c r="A53" s="77">
        <v>42</v>
      </c>
      <c r="B53" s="56"/>
      <c r="C53" s="57"/>
      <c r="D53" s="25" t="s">
        <v>32</v>
      </c>
      <c r="E53" s="137">
        <v>0</v>
      </c>
      <c r="F53" s="216">
        <f>G53-E53</f>
        <v>22302</v>
      </c>
      <c r="G53" s="219">
        <v>22302</v>
      </c>
    </row>
    <row r="54" spans="1:7" ht="14.25">
      <c r="A54" s="77"/>
      <c r="B54" s="56"/>
      <c r="C54" s="57"/>
      <c r="D54" s="319"/>
      <c r="E54" s="137"/>
      <c r="F54" s="137"/>
      <c r="G54" s="219"/>
    </row>
    <row r="55" spans="1:7" s="65" customFormat="1" ht="14.25">
      <c r="A55" s="370" t="s">
        <v>87</v>
      </c>
      <c r="B55" s="371"/>
      <c r="C55" s="372"/>
      <c r="D55" s="120" t="s">
        <v>113</v>
      </c>
      <c r="E55" s="101">
        <f>E56</f>
        <v>35259</v>
      </c>
      <c r="F55" s="101">
        <f>F56</f>
        <v>0.18999999999937245</v>
      </c>
      <c r="G55" s="101">
        <f>G56</f>
        <v>35259.19</v>
      </c>
    </row>
    <row r="56" spans="1:7" s="65" customFormat="1" ht="14.25">
      <c r="A56" s="361" t="s">
        <v>76</v>
      </c>
      <c r="B56" s="362"/>
      <c r="C56" s="363"/>
      <c r="D56" s="39" t="s">
        <v>88</v>
      </c>
      <c r="E56" s="214">
        <f>E57</f>
        <v>35259</v>
      </c>
      <c r="F56" s="101">
        <f>F57</f>
        <v>0.18999999999937245</v>
      </c>
      <c r="G56" s="101">
        <f>G57</f>
        <v>35259.19</v>
      </c>
    </row>
    <row r="57" spans="1:7" ht="14.25">
      <c r="A57" s="76">
        <v>3</v>
      </c>
      <c r="B57" s="58"/>
      <c r="C57" s="59"/>
      <c r="D57" s="54" t="s">
        <v>10</v>
      </c>
      <c r="E57" s="216">
        <f>E58+E59</f>
        <v>35259</v>
      </c>
      <c r="F57" s="137">
        <f>F58+F59</f>
        <v>0.18999999999937245</v>
      </c>
      <c r="G57" s="137">
        <f>G58+G59</f>
        <v>35259.19</v>
      </c>
    </row>
    <row r="58" spans="1:7" ht="14.25">
      <c r="A58" s="77">
        <v>31</v>
      </c>
      <c r="B58" s="58"/>
      <c r="C58" s="59"/>
      <c r="D58" s="54" t="s">
        <v>11</v>
      </c>
      <c r="E58" s="216">
        <v>34323</v>
      </c>
      <c r="F58" s="216">
        <f>G58-E58</f>
        <v>0.3899999999994179</v>
      </c>
      <c r="G58" s="137">
        <v>34323.39</v>
      </c>
    </row>
    <row r="59" spans="1:7" ht="14.25">
      <c r="A59" s="77">
        <v>32</v>
      </c>
      <c r="B59" s="53"/>
      <c r="C59" s="54"/>
      <c r="D59" s="54" t="s">
        <v>22</v>
      </c>
      <c r="E59" s="137">
        <v>936</v>
      </c>
      <c r="F59" s="216">
        <f>G59-E59</f>
        <v>-0.20000000000004547</v>
      </c>
      <c r="G59" s="137">
        <v>935.8</v>
      </c>
    </row>
    <row r="60" spans="1:7" ht="14.25">
      <c r="A60" s="77"/>
      <c r="B60" s="53"/>
      <c r="C60" s="54"/>
      <c r="D60" s="54"/>
      <c r="E60" s="137"/>
      <c r="F60" s="213"/>
      <c r="G60" s="213"/>
    </row>
    <row r="61" spans="1:7" ht="14.25">
      <c r="A61" s="77"/>
      <c r="B61" s="53"/>
      <c r="C61" s="54"/>
      <c r="D61" s="54"/>
      <c r="E61" s="137"/>
      <c r="F61" s="213"/>
      <c r="G61" s="213"/>
    </row>
    <row r="62" spans="1:7" s="82" customFormat="1" ht="14.25">
      <c r="A62" s="370" t="s">
        <v>110</v>
      </c>
      <c r="B62" s="371"/>
      <c r="C62" s="372"/>
      <c r="D62" s="120" t="s">
        <v>115</v>
      </c>
      <c r="E62" s="101">
        <f>E63</f>
        <v>31777</v>
      </c>
      <c r="F62" s="101">
        <f>F63</f>
        <v>0.059999999998353815</v>
      </c>
      <c r="G62" s="101">
        <f>G63</f>
        <v>31777.059999999998</v>
      </c>
    </row>
    <row r="63" spans="1:7" s="82" customFormat="1" ht="14.25">
      <c r="A63" s="361" t="s">
        <v>76</v>
      </c>
      <c r="B63" s="362"/>
      <c r="C63" s="363"/>
      <c r="D63" s="39" t="s">
        <v>88</v>
      </c>
      <c r="E63" s="215">
        <f>E64</f>
        <v>31777</v>
      </c>
      <c r="F63" s="101">
        <f>F64</f>
        <v>0.059999999998353815</v>
      </c>
      <c r="G63" s="101">
        <f>G64</f>
        <v>31777.059999999998</v>
      </c>
    </row>
    <row r="64" spans="1:7" s="82" customFormat="1" ht="14.25">
      <c r="A64" s="76">
        <v>3</v>
      </c>
      <c r="B64" s="58"/>
      <c r="C64" s="59"/>
      <c r="D64" s="54" t="s">
        <v>10</v>
      </c>
      <c r="E64" s="216">
        <f>E65+E66</f>
        <v>31777</v>
      </c>
      <c r="F64" s="137">
        <f>F65+F66</f>
        <v>0.059999999998353815</v>
      </c>
      <c r="G64" s="137">
        <f>G65+G66</f>
        <v>31777.059999999998</v>
      </c>
    </row>
    <row r="65" spans="1:7" s="82" customFormat="1" ht="14.25">
      <c r="A65" s="77">
        <v>31</v>
      </c>
      <c r="B65" s="58"/>
      <c r="C65" s="59"/>
      <c r="D65" s="54" t="s">
        <v>11</v>
      </c>
      <c r="E65" s="216">
        <v>30841</v>
      </c>
      <c r="F65" s="216">
        <f>G65-E65</f>
        <v>0.2599999999983993</v>
      </c>
      <c r="G65" s="137">
        <v>30841.26</v>
      </c>
    </row>
    <row r="66" spans="1:7" s="82" customFormat="1" ht="14.25">
      <c r="A66" s="77">
        <v>32</v>
      </c>
      <c r="B66" s="53"/>
      <c r="C66" s="54"/>
      <c r="D66" s="54" t="s">
        <v>22</v>
      </c>
      <c r="E66" s="137">
        <v>936</v>
      </c>
      <c r="F66" s="216">
        <f>G66-E66</f>
        <v>-0.20000000000004547</v>
      </c>
      <c r="G66" s="137">
        <v>935.8</v>
      </c>
    </row>
    <row r="67" spans="1:7" ht="14.25">
      <c r="A67" s="77"/>
      <c r="B67" s="53"/>
      <c r="C67" s="54"/>
      <c r="D67" s="54"/>
      <c r="E67" s="137"/>
      <c r="F67" s="213"/>
      <c r="G67" s="213"/>
    </row>
    <row r="68" spans="1:7" ht="14.25">
      <c r="A68" s="370" t="s">
        <v>111</v>
      </c>
      <c r="B68" s="371"/>
      <c r="C68" s="372"/>
      <c r="D68" s="120" t="s">
        <v>114</v>
      </c>
      <c r="E68" s="101">
        <f>E69</f>
        <v>31947</v>
      </c>
      <c r="F68" s="101">
        <f>F69</f>
        <v>-0.20000000000004547</v>
      </c>
      <c r="G68" s="101">
        <f>G69</f>
        <v>31946.8</v>
      </c>
    </row>
    <row r="69" spans="1:7" ht="14.25">
      <c r="A69" s="361" t="s">
        <v>76</v>
      </c>
      <c r="B69" s="362"/>
      <c r="C69" s="363"/>
      <c r="D69" s="39" t="s">
        <v>88</v>
      </c>
      <c r="E69" s="215">
        <f>E70</f>
        <v>31947</v>
      </c>
      <c r="F69" s="101">
        <f>F70</f>
        <v>-0.20000000000004547</v>
      </c>
      <c r="G69" s="101">
        <f>G70</f>
        <v>31946.8</v>
      </c>
    </row>
    <row r="70" spans="1:7" ht="14.25">
      <c r="A70" s="76">
        <v>3</v>
      </c>
      <c r="B70" s="58"/>
      <c r="C70" s="59"/>
      <c r="D70" s="54" t="s">
        <v>10</v>
      </c>
      <c r="E70" s="216">
        <f>E71+E72</f>
        <v>31947</v>
      </c>
      <c r="F70" s="137">
        <f>F71+F72</f>
        <v>-0.20000000000004547</v>
      </c>
      <c r="G70" s="137">
        <f>G71+G72</f>
        <v>31946.8</v>
      </c>
    </row>
    <row r="71" spans="1:7" ht="14.25">
      <c r="A71" s="77">
        <v>31</v>
      </c>
      <c r="B71" s="58"/>
      <c r="C71" s="59"/>
      <c r="D71" s="54" t="s">
        <v>11</v>
      </c>
      <c r="E71" s="216">
        <v>31011</v>
      </c>
      <c r="F71" s="216">
        <f>G71-E71</f>
        <v>0.25</v>
      </c>
      <c r="G71" s="137">
        <v>31011.25</v>
      </c>
    </row>
    <row r="72" spans="1:7" ht="14.25">
      <c r="A72" s="77">
        <v>32</v>
      </c>
      <c r="B72" s="53"/>
      <c r="C72" s="54"/>
      <c r="D72" s="54" t="s">
        <v>22</v>
      </c>
      <c r="E72" s="137">
        <v>936</v>
      </c>
      <c r="F72" s="216">
        <f>G72-E72</f>
        <v>-0.4500000000000455</v>
      </c>
      <c r="G72" s="137">
        <v>935.55</v>
      </c>
    </row>
    <row r="73" spans="1:7" ht="14.25">
      <c r="A73" s="77"/>
      <c r="B73" s="56"/>
      <c r="C73" s="57"/>
      <c r="D73" s="54"/>
      <c r="E73" s="216"/>
      <c r="F73" s="213"/>
      <c r="G73" s="213"/>
    </row>
    <row r="74" spans="1:7" ht="25.5" customHeight="1">
      <c r="A74" s="370" t="s">
        <v>89</v>
      </c>
      <c r="B74" s="371"/>
      <c r="C74" s="372"/>
      <c r="D74" s="320" t="s">
        <v>236</v>
      </c>
      <c r="E74" s="216">
        <f>E75</f>
        <v>41144</v>
      </c>
      <c r="F74" s="216">
        <f>F75</f>
        <v>0.060000000001195986</v>
      </c>
      <c r="G74" s="216">
        <f>G75</f>
        <v>41144.06</v>
      </c>
    </row>
    <row r="75" spans="1:7" ht="15" customHeight="1">
      <c r="A75" s="361" t="s">
        <v>25</v>
      </c>
      <c r="B75" s="362"/>
      <c r="C75" s="363"/>
      <c r="D75" s="78" t="s">
        <v>80</v>
      </c>
      <c r="E75" s="215">
        <f>E76+E80</f>
        <v>41144</v>
      </c>
      <c r="F75" s="214">
        <f>F76+F80</f>
        <v>0.060000000001195986</v>
      </c>
      <c r="G75" s="214">
        <f>G76+G80</f>
        <v>41144.06</v>
      </c>
    </row>
    <row r="76" spans="1:7" ht="14.25">
      <c r="A76" s="373">
        <v>3</v>
      </c>
      <c r="B76" s="374"/>
      <c r="C76" s="375"/>
      <c r="D76" s="54" t="s">
        <v>10</v>
      </c>
      <c r="E76" s="216">
        <f>SUM(E77:E79)</f>
        <v>38504</v>
      </c>
      <c r="F76" s="216">
        <f>SUM(F77:F79)</f>
        <v>-0.3599999999988768</v>
      </c>
      <c r="G76" s="216">
        <f>SUM(G77:G79)</f>
        <v>38503.64</v>
      </c>
    </row>
    <row r="77" spans="1:7" ht="14.25">
      <c r="A77" s="364">
        <v>31</v>
      </c>
      <c r="B77" s="365"/>
      <c r="C77" s="366"/>
      <c r="D77" s="54" t="s">
        <v>11</v>
      </c>
      <c r="E77" s="216">
        <v>26139</v>
      </c>
      <c r="F77" s="216">
        <f>G77-E77</f>
        <v>-0.7299999999995634</v>
      </c>
      <c r="G77" s="216">
        <v>26138.27</v>
      </c>
    </row>
    <row r="78" spans="1:7" ht="14.25">
      <c r="A78" s="364">
        <v>32</v>
      </c>
      <c r="B78" s="365"/>
      <c r="C78" s="366"/>
      <c r="D78" s="54" t="s">
        <v>22</v>
      </c>
      <c r="E78" s="216">
        <v>11569</v>
      </c>
      <c r="F78" s="216">
        <f>G78-E78</f>
        <v>0.030000000000654836</v>
      </c>
      <c r="G78" s="216">
        <v>11569.03</v>
      </c>
    </row>
    <row r="79" spans="1:7" ht="14.25">
      <c r="A79" s="55">
        <v>38</v>
      </c>
      <c r="B79" s="56"/>
      <c r="C79" s="57"/>
      <c r="D79" s="73" t="s">
        <v>90</v>
      </c>
      <c r="E79" s="216">
        <v>796</v>
      </c>
      <c r="F79" s="216">
        <f>G79-E79</f>
        <v>0.34000000000003183</v>
      </c>
      <c r="G79" s="216">
        <v>796.34</v>
      </c>
    </row>
    <row r="80" spans="1:7" ht="14.25">
      <c r="A80" s="55">
        <v>4</v>
      </c>
      <c r="B80" s="56"/>
      <c r="C80" s="57"/>
      <c r="D80" s="54"/>
      <c r="E80" s="216">
        <f>E81</f>
        <v>2640</v>
      </c>
      <c r="F80" s="216">
        <f>F81</f>
        <v>0.42000000000007276</v>
      </c>
      <c r="G80" s="216">
        <f>G81</f>
        <v>2640.42</v>
      </c>
    </row>
    <row r="81" spans="1:11" ht="14.25">
      <c r="A81" s="364">
        <v>42</v>
      </c>
      <c r="B81" s="365"/>
      <c r="C81" s="366"/>
      <c r="D81" s="54" t="s">
        <v>32</v>
      </c>
      <c r="E81" s="216">
        <v>2640</v>
      </c>
      <c r="F81" s="216">
        <f>G81-E81</f>
        <v>0.42000000000007276</v>
      </c>
      <c r="G81" s="216">
        <v>2640.42</v>
      </c>
      <c r="I81" s="79"/>
      <c r="J81" s="80"/>
      <c r="K81" s="80"/>
    </row>
    <row r="82" spans="1:11" ht="14.25">
      <c r="A82" s="55"/>
      <c r="B82" s="56"/>
      <c r="C82" s="57"/>
      <c r="D82" s="118"/>
      <c r="E82" s="216"/>
      <c r="F82" s="216"/>
      <c r="G82" s="216"/>
      <c r="I82" s="117"/>
      <c r="J82" s="80"/>
      <c r="K82" s="80"/>
    </row>
    <row r="83" spans="1:11" ht="57" customHeight="1">
      <c r="A83" s="370" t="s">
        <v>91</v>
      </c>
      <c r="B83" s="371"/>
      <c r="C83" s="372"/>
      <c r="D83" s="321" t="s">
        <v>116</v>
      </c>
      <c r="E83" s="216">
        <f>E84</f>
        <v>53089</v>
      </c>
      <c r="F83" s="216">
        <f>F84</f>
        <v>0.11999999999670763</v>
      </c>
      <c r="G83" s="216">
        <f>G84</f>
        <v>53089.119999999995</v>
      </c>
      <c r="I83" s="117"/>
      <c r="J83" s="80"/>
      <c r="K83" s="80"/>
    </row>
    <row r="84" spans="1:11" ht="14.25">
      <c r="A84" s="361" t="s">
        <v>25</v>
      </c>
      <c r="B84" s="362"/>
      <c r="C84" s="363"/>
      <c r="D84" s="78" t="s">
        <v>80</v>
      </c>
      <c r="E84" s="215">
        <f>E85+E89</f>
        <v>53089</v>
      </c>
      <c r="F84" s="214">
        <f>F85+F89</f>
        <v>0.11999999999670763</v>
      </c>
      <c r="G84" s="214">
        <f>G85+G89</f>
        <v>53089.119999999995</v>
      </c>
      <c r="I84" s="117"/>
      <c r="J84" s="80"/>
      <c r="K84" s="80"/>
    </row>
    <row r="85" spans="1:11" ht="14.25">
      <c r="A85" s="373">
        <v>3</v>
      </c>
      <c r="B85" s="374"/>
      <c r="C85" s="375"/>
      <c r="D85" s="54" t="s">
        <v>10</v>
      </c>
      <c r="E85" s="216">
        <f>SUM(E86:E88)</f>
        <v>53089</v>
      </c>
      <c r="F85" s="216">
        <f>SUM(F86:F88)</f>
        <v>0.11999999999670763</v>
      </c>
      <c r="G85" s="216">
        <f>SUM(G86:G88)</f>
        <v>53089.119999999995</v>
      </c>
      <c r="I85" s="117"/>
      <c r="J85" s="80"/>
      <c r="K85" s="80"/>
    </row>
    <row r="86" spans="1:11" ht="14.25">
      <c r="A86" s="364">
        <v>31</v>
      </c>
      <c r="B86" s="365"/>
      <c r="C86" s="366"/>
      <c r="D86" s="54" t="s">
        <v>11</v>
      </c>
      <c r="E86" s="216">
        <v>35712</v>
      </c>
      <c r="F86" s="216">
        <f>G86-E86</f>
        <v>0.12999999999738066</v>
      </c>
      <c r="G86" s="216">
        <v>35712.13</v>
      </c>
      <c r="I86" s="117"/>
      <c r="J86" s="80"/>
      <c r="K86" s="80"/>
    </row>
    <row r="87" spans="1:11" ht="14.25" customHeight="1">
      <c r="A87" s="364">
        <v>32</v>
      </c>
      <c r="B87" s="365"/>
      <c r="C87" s="366"/>
      <c r="D87" s="54" t="s">
        <v>22</v>
      </c>
      <c r="E87" s="216">
        <v>13937</v>
      </c>
      <c r="F87" s="216">
        <f>G87-E87</f>
        <v>-0.040000000000873115</v>
      </c>
      <c r="G87" s="216">
        <v>13936.96</v>
      </c>
      <c r="I87" s="117"/>
      <c r="J87" s="80"/>
      <c r="K87" s="80"/>
    </row>
    <row r="88" spans="1:11" ht="14.25">
      <c r="A88" s="55">
        <v>38</v>
      </c>
      <c r="B88" s="56"/>
      <c r="C88" s="57"/>
      <c r="D88" s="73" t="s">
        <v>90</v>
      </c>
      <c r="E88" s="216">
        <v>3440</v>
      </c>
      <c r="F88" s="216">
        <f>G88-E88</f>
        <v>0.03000000000020009</v>
      </c>
      <c r="G88" s="216">
        <v>3440.03</v>
      </c>
      <c r="I88" s="117"/>
      <c r="J88" s="80"/>
      <c r="K88" s="80"/>
    </row>
    <row r="89" spans="1:11" ht="14.25">
      <c r="A89" s="55">
        <v>4</v>
      </c>
      <c r="B89" s="56"/>
      <c r="C89" s="57"/>
      <c r="D89" s="54"/>
      <c r="E89" s="216">
        <f>E90</f>
        <v>0</v>
      </c>
      <c r="F89" s="216">
        <f>F90</f>
        <v>0</v>
      </c>
      <c r="G89" s="216">
        <f>G90</f>
        <v>0</v>
      </c>
      <c r="I89" s="117"/>
      <c r="J89" s="80"/>
      <c r="K89" s="80"/>
    </row>
    <row r="90" spans="1:11" ht="14.25">
      <c r="A90" s="364">
        <v>42</v>
      </c>
      <c r="B90" s="365"/>
      <c r="C90" s="366"/>
      <c r="D90" s="54" t="s">
        <v>32</v>
      </c>
      <c r="E90" s="216">
        <v>0</v>
      </c>
      <c r="F90" s="216"/>
      <c r="G90" s="216"/>
      <c r="I90" s="117"/>
      <c r="J90" s="80"/>
      <c r="K90" s="80"/>
    </row>
    <row r="91" spans="1:11" ht="14.25">
      <c r="A91" s="55"/>
      <c r="B91" s="56"/>
      <c r="C91" s="57"/>
      <c r="D91" s="118"/>
      <c r="E91" s="216"/>
      <c r="F91" s="216"/>
      <c r="G91" s="216"/>
      <c r="I91" s="117"/>
      <c r="J91" s="80"/>
      <c r="K91" s="80"/>
    </row>
    <row r="92" spans="1:7" ht="52.5" customHeight="1">
      <c r="A92" s="370" t="s">
        <v>112</v>
      </c>
      <c r="B92" s="371"/>
      <c r="C92" s="372"/>
      <c r="D92" s="322" t="s">
        <v>117</v>
      </c>
      <c r="E92" s="214">
        <f>E93</f>
        <v>33121</v>
      </c>
      <c r="F92" s="216">
        <f>F93</f>
        <v>60</v>
      </c>
      <c r="G92" s="216">
        <f>G93</f>
        <v>33181</v>
      </c>
    </row>
    <row r="93" spans="1:8" ht="15" customHeight="1">
      <c r="A93" s="361" t="s">
        <v>25</v>
      </c>
      <c r="B93" s="362"/>
      <c r="C93" s="363"/>
      <c r="D93" s="78" t="s">
        <v>80</v>
      </c>
      <c r="E93" s="215">
        <f>E94</f>
        <v>33121</v>
      </c>
      <c r="F93" s="214">
        <f>F94</f>
        <v>60</v>
      </c>
      <c r="G93" s="214">
        <f>G94</f>
        <v>33181</v>
      </c>
      <c r="H93" s="80"/>
    </row>
    <row r="94" spans="1:7" ht="15" customHeight="1">
      <c r="A94" s="60">
        <v>3</v>
      </c>
      <c r="B94" s="61"/>
      <c r="C94" s="62"/>
      <c r="D94" s="54" t="s">
        <v>10</v>
      </c>
      <c r="E94" s="216">
        <f>E95+E96</f>
        <v>33121</v>
      </c>
      <c r="F94" s="216">
        <f>F95+F96</f>
        <v>60</v>
      </c>
      <c r="G94" s="216">
        <f>G95+G96</f>
        <v>33181</v>
      </c>
    </row>
    <row r="95" spans="1:9" ht="15" customHeight="1">
      <c r="A95" s="364">
        <v>31</v>
      </c>
      <c r="B95" s="365"/>
      <c r="C95" s="366"/>
      <c r="D95" s="54" t="s">
        <v>11</v>
      </c>
      <c r="E95" s="216">
        <v>20727</v>
      </c>
      <c r="F95" s="216">
        <f>G95-E95</f>
        <v>-2127</v>
      </c>
      <c r="G95" s="216">
        <v>18600</v>
      </c>
      <c r="H95" s="81"/>
      <c r="I95" s="80"/>
    </row>
    <row r="96" spans="1:14" ht="15" customHeight="1">
      <c r="A96" s="364">
        <v>32</v>
      </c>
      <c r="B96" s="365"/>
      <c r="C96" s="366"/>
      <c r="D96" s="54" t="s">
        <v>22</v>
      </c>
      <c r="E96" s="216">
        <v>12394</v>
      </c>
      <c r="F96" s="216">
        <f aca="true" t="shared" si="0" ref="F96:F126">G96-E96</f>
        <v>2187</v>
      </c>
      <c r="G96" s="216">
        <v>14581</v>
      </c>
      <c r="I96" s="80"/>
      <c r="J96" s="80"/>
      <c r="L96" s="80"/>
      <c r="N96" s="80"/>
    </row>
    <row r="97" spans="1:7" ht="14.25" hidden="1">
      <c r="A97" s="373">
        <v>4</v>
      </c>
      <c r="B97" s="374"/>
      <c r="C97" s="375"/>
      <c r="D97" s="54" t="s">
        <v>12</v>
      </c>
      <c r="E97" s="9"/>
      <c r="F97" s="9">
        <f t="shared" si="0"/>
        <v>0</v>
      </c>
      <c r="G97" s="10"/>
    </row>
    <row r="98" spans="1:7" ht="14.25" hidden="1">
      <c r="A98" s="364">
        <v>42</v>
      </c>
      <c r="B98" s="365"/>
      <c r="C98" s="366"/>
      <c r="D98" s="54" t="s">
        <v>32</v>
      </c>
      <c r="E98" s="9"/>
      <c r="F98" s="9">
        <f t="shared" si="0"/>
        <v>0</v>
      </c>
      <c r="G98" s="10"/>
    </row>
    <row r="99" spans="6:12" ht="14.25" hidden="1">
      <c r="F99" s="9">
        <f t="shared" si="0"/>
        <v>0</v>
      </c>
      <c r="I99" s="80"/>
      <c r="J99" s="80"/>
      <c r="L99" s="80"/>
    </row>
    <row r="100" spans="3:10" ht="14.25" hidden="1">
      <c r="C100" s="82">
        <v>31</v>
      </c>
      <c r="D100" s="324"/>
      <c r="E100" s="83">
        <f>E95+E77+E58+E35+E25+E17</f>
        <v>2182001</v>
      </c>
      <c r="F100" s="9" t="e">
        <f t="shared" si="0"/>
        <v>#REF!</v>
      </c>
      <c r="G100" s="83" t="e">
        <f>G95+G77+G58+G35+G25+#REF!</f>
        <v>#REF!</v>
      </c>
      <c r="J100" s="80"/>
    </row>
    <row r="101" spans="3:7" ht="14.25" hidden="1">
      <c r="C101" s="82"/>
      <c r="D101" s="324"/>
      <c r="E101" s="82"/>
      <c r="F101" s="9">
        <f t="shared" si="0"/>
        <v>1933767</v>
      </c>
      <c r="G101" s="82">
        <v>1933767</v>
      </c>
    </row>
    <row r="102" spans="3:11" ht="14.25" hidden="1">
      <c r="C102" s="82"/>
      <c r="D102" s="324"/>
      <c r="E102" s="82"/>
      <c r="F102" s="9" t="e">
        <f t="shared" si="0"/>
        <v>#REF!</v>
      </c>
      <c r="G102" s="83" t="e">
        <f>G101-G100</f>
        <v>#REF!</v>
      </c>
      <c r="I102" s="85"/>
      <c r="J102" s="85"/>
      <c r="K102" s="85"/>
    </row>
    <row r="103" spans="4:8" ht="14.25" hidden="1">
      <c r="D103" s="323" t="s">
        <v>92</v>
      </c>
      <c r="E103" s="80">
        <f>E92+E83+E74+E68+E62+E55+E48+E6</f>
        <v>3676246</v>
      </c>
      <c r="F103" s="9">
        <f t="shared" si="0"/>
        <v>150070.75</v>
      </c>
      <c r="G103" s="83">
        <f>G92+G83+G74+G68+G62+G55+G48+G6</f>
        <v>3826316.75</v>
      </c>
      <c r="H103" s="82">
        <v>1</v>
      </c>
    </row>
    <row r="104" spans="5:9" ht="14.25" hidden="1">
      <c r="E104" s="80"/>
      <c r="F104" s="9">
        <f t="shared" si="0"/>
        <v>0</v>
      </c>
      <c r="I104" s="80"/>
    </row>
    <row r="105" spans="5:7" ht="14.25" hidden="1">
      <c r="E105" s="80">
        <f>E103-E5</f>
        <v>0</v>
      </c>
      <c r="F105" s="9">
        <f t="shared" si="0"/>
        <v>0</v>
      </c>
      <c r="G105" s="83">
        <f>G103-G5</f>
        <v>0</v>
      </c>
    </row>
    <row r="106" ht="14.25" hidden="1">
      <c r="F106" s="9">
        <f t="shared" si="0"/>
        <v>0</v>
      </c>
    </row>
    <row r="107" spans="5:6" ht="14.25" hidden="1">
      <c r="E107">
        <v>3826471</v>
      </c>
      <c r="F107" s="9">
        <f t="shared" si="0"/>
        <v>-3826471</v>
      </c>
    </row>
    <row r="108" spans="5:6" ht="14.25" hidden="1">
      <c r="E108" s="80">
        <f>E103-E107</f>
        <v>-150225</v>
      </c>
      <c r="F108" s="9">
        <f t="shared" si="0"/>
        <v>150225</v>
      </c>
    </row>
    <row r="109" ht="14.25" hidden="1">
      <c r="F109" s="9">
        <f t="shared" si="0"/>
        <v>0</v>
      </c>
    </row>
    <row r="110" spans="3:7" ht="14.25" hidden="1">
      <c r="C110" s="86">
        <v>32</v>
      </c>
      <c r="D110" s="325"/>
      <c r="E110" s="87">
        <f>E96+E78+E59+E51+E44+E41+E36+E26+E18</f>
        <v>1173099</v>
      </c>
      <c r="F110" s="9" t="e">
        <f t="shared" si="0"/>
        <v>#REF!</v>
      </c>
      <c r="G110" s="83" t="e">
        <f>G96+G78+G59+G51+G44+G41+G36+G26+#REF!</f>
        <v>#REF!</v>
      </c>
    </row>
    <row r="111" spans="3:7" ht="14.25" hidden="1">
      <c r="C111" s="86"/>
      <c r="D111" s="325"/>
      <c r="E111" s="86">
        <v>1604230</v>
      </c>
      <c r="F111" s="9">
        <f t="shared" si="0"/>
        <v>-38100</v>
      </c>
      <c r="G111" s="88">
        <v>1566130</v>
      </c>
    </row>
    <row r="112" spans="3:7" ht="14.25" hidden="1">
      <c r="C112" s="86"/>
      <c r="D112" s="325"/>
      <c r="E112" s="87">
        <f>E110-E111</f>
        <v>-431131</v>
      </c>
      <c r="F112" s="9" t="e">
        <f t="shared" si="0"/>
        <v>#REF!</v>
      </c>
      <c r="G112" s="83" t="e">
        <f>G110-G111</f>
        <v>#REF!</v>
      </c>
    </row>
    <row r="113" ht="14.25" hidden="1">
      <c r="F113" s="9">
        <f t="shared" si="0"/>
        <v>0</v>
      </c>
    </row>
    <row r="114" spans="3:7" ht="14.25" hidden="1">
      <c r="C114">
        <v>34</v>
      </c>
      <c r="E114" s="80">
        <f>E19+E27</f>
        <v>2685</v>
      </c>
      <c r="F114" s="9" t="e">
        <f t="shared" si="0"/>
        <v>#REF!</v>
      </c>
      <c r="G114" s="83" t="e">
        <f>#REF!+G27</f>
        <v>#REF!</v>
      </c>
    </row>
    <row r="115" ht="14.25" hidden="1">
      <c r="F115" s="9">
        <f t="shared" si="0"/>
        <v>0</v>
      </c>
    </row>
    <row r="116" ht="14.25" hidden="1">
      <c r="F116" s="9">
        <f t="shared" si="0"/>
        <v>0</v>
      </c>
    </row>
    <row r="117" ht="14.25" hidden="1">
      <c r="F117" s="9">
        <f t="shared" si="0"/>
        <v>0</v>
      </c>
    </row>
    <row r="118" spans="3:7" ht="14.25" hidden="1">
      <c r="C118">
        <v>36</v>
      </c>
      <c r="E118" s="80">
        <f>E28</f>
        <v>0</v>
      </c>
      <c r="F118" s="9">
        <f t="shared" si="0"/>
        <v>0</v>
      </c>
      <c r="G118" s="83">
        <f>G28</f>
        <v>0</v>
      </c>
    </row>
    <row r="119" ht="14.25" hidden="1">
      <c r="F119" s="9">
        <f t="shared" si="0"/>
        <v>0</v>
      </c>
    </row>
    <row r="120" ht="14.25" hidden="1">
      <c r="F120" s="9">
        <f t="shared" si="0"/>
        <v>0</v>
      </c>
    </row>
    <row r="121" spans="3:7" ht="14.25" hidden="1">
      <c r="C121">
        <v>38</v>
      </c>
      <c r="E121" s="80">
        <f>E29+E79</f>
        <v>60521</v>
      </c>
      <c r="F121" s="9">
        <f t="shared" si="0"/>
        <v>-59724.66</v>
      </c>
      <c r="G121" s="83">
        <f>G29+G79</f>
        <v>796.34</v>
      </c>
    </row>
    <row r="122" ht="14.25" hidden="1">
      <c r="F122" s="9">
        <f t="shared" si="0"/>
        <v>0</v>
      </c>
    </row>
    <row r="123" ht="14.25" hidden="1">
      <c r="F123" s="9">
        <f t="shared" si="0"/>
        <v>0</v>
      </c>
    </row>
    <row r="124" ht="14.25" hidden="1">
      <c r="F124" s="9">
        <f t="shared" si="0"/>
        <v>0</v>
      </c>
    </row>
    <row r="125" spans="3:7" ht="14.25" hidden="1">
      <c r="C125">
        <v>41</v>
      </c>
      <c r="E125" s="80">
        <f>E21+E31</f>
        <v>0</v>
      </c>
      <c r="F125" s="9">
        <f t="shared" si="0"/>
        <v>0</v>
      </c>
      <c r="G125" s="83">
        <f>G21+G31</f>
        <v>0</v>
      </c>
    </row>
    <row r="126" ht="14.25" hidden="1">
      <c r="F126" s="9">
        <f t="shared" si="0"/>
        <v>0</v>
      </c>
    </row>
    <row r="128" spans="5:7" ht="14.25">
      <c r="E128" s="80"/>
      <c r="F128" s="80"/>
      <c r="G128" s="89"/>
    </row>
    <row r="130" spans="4:7" ht="14.25" hidden="1">
      <c r="D130" s="323" t="s">
        <v>118</v>
      </c>
      <c r="E130" s="80">
        <f>E92+E84+E74+E68+E62+E55+E33</f>
        <v>339425</v>
      </c>
      <c r="F130" s="80">
        <f>F92+F84+F74+F68+F62+F55+F33</f>
        <v>1054.0199999999963</v>
      </c>
      <c r="G130" s="80">
        <f>G92+G84+G74+G68+G62+G55+G33</f>
        <v>340479.02</v>
      </c>
    </row>
    <row r="131" spans="4:5" ht="14.25" hidden="1">
      <c r="D131" s="323" t="s">
        <v>119</v>
      </c>
      <c r="E131" s="80">
        <f>G20</f>
        <v>61739.43</v>
      </c>
    </row>
    <row r="132" spans="5:7" ht="14.25" hidden="1">
      <c r="E132" s="80"/>
      <c r="F132" s="80"/>
      <c r="G132" s="80"/>
    </row>
    <row r="133" spans="4:7" ht="14.25" hidden="1">
      <c r="D133" s="323">
        <v>31</v>
      </c>
      <c r="E133" s="83">
        <f>E95+E86+E77+E71+E65+E58+E35</f>
        <v>235361</v>
      </c>
      <c r="F133" s="83">
        <f>F95+F86+F77+F71+F65+F58+F35</f>
        <v>-1132.8800000000047</v>
      </c>
      <c r="G133" s="83">
        <f>G95+G86+G77+G71+G65+G58+G35</f>
        <v>234228.12</v>
      </c>
    </row>
    <row r="134" spans="4:7" ht="14.25" hidden="1">
      <c r="D134" s="323">
        <v>32</v>
      </c>
      <c r="E134" s="80">
        <f>E36+E59+E66+E72+E78+E87+E96</f>
        <v>42108</v>
      </c>
      <c r="F134" s="80">
        <f>F36+F59+F66+F72+F78+F87+F96</f>
        <v>2186.1399999999994</v>
      </c>
      <c r="G134" s="80">
        <f>G36+G59+G66+G72+G78+G87+G96</f>
        <v>44294.14</v>
      </c>
    </row>
    <row r="135" spans="4:7" ht="14.25" hidden="1">
      <c r="D135" s="323">
        <v>38</v>
      </c>
      <c r="E135" s="80">
        <f>E88+E79</f>
        <v>4236</v>
      </c>
      <c r="F135" s="80">
        <f>F88+F79</f>
        <v>0.3700000000002319</v>
      </c>
      <c r="G135" s="80">
        <f>G88+G79</f>
        <v>4236.37</v>
      </c>
    </row>
    <row r="136" spans="4:7" ht="14.25" hidden="1">
      <c r="D136" s="323">
        <v>42</v>
      </c>
      <c r="E136" s="80">
        <f>E89+E80+E38</f>
        <v>57720</v>
      </c>
      <c r="F136" s="80">
        <f>F89+F80+F38</f>
        <v>0.3900000000012369</v>
      </c>
      <c r="G136" s="80">
        <f>G89+G80+G38</f>
        <v>57720.39</v>
      </c>
    </row>
    <row r="137" spans="5:7" ht="14.25" hidden="1">
      <c r="E137" s="80">
        <f>SUM(E133:E136)</f>
        <v>339425</v>
      </c>
      <c r="F137" s="80">
        <f>SUM(F133:F136)</f>
        <v>1054.0199999999963</v>
      </c>
      <c r="G137" s="80">
        <f>SUM(G133:G136)</f>
        <v>340479.02</v>
      </c>
    </row>
    <row r="138" ht="14.25" hidden="1"/>
  </sheetData>
  <sheetProtection/>
  <mergeCells count="46">
    <mergeCell ref="A5:C5"/>
    <mergeCell ref="A6:C6"/>
    <mergeCell ref="A4:C4"/>
    <mergeCell ref="A1:G1"/>
    <mergeCell ref="A2:G2"/>
    <mergeCell ref="A23:C23"/>
    <mergeCell ref="A15:C15"/>
    <mergeCell ref="A16:C16"/>
    <mergeCell ref="A18:C18"/>
    <mergeCell ref="A17:C17"/>
    <mergeCell ref="A39:C39"/>
    <mergeCell ref="A42:C42"/>
    <mergeCell ref="A48:C48"/>
    <mergeCell ref="A24:C24"/>
    <mergeCell ref="A25:C25"/>
    <mergeCell ref="A95:C95"/>
    <mergeCell ref="A96:C96"/>
    <mergeCell ref="A97:C97"/>
    <mergeCell ref="A98:C98"/>
    <mergeCell ref="A76:C76"/>
    <mergeCell ref="A77:C77"/>
    <mergeCell ref="A78:C78"/>
    <mergeCell ref="A81:C81"/>
    <mergeCell ref="A92:C92"/>
    <mergeCell ref="A84:C84"/>
    <mergeCell ref="A85:C85"/>
    <mergeCell ref="A86:C86"/>
    <mergeCell ref="A87:C87"/>
    <mergeCell ref="A83:C83"/>
    <mergeCell ref="A90:C90"/>
    <mergeCell ref="A8:C8"/>
    <mergeCell ref="A10:C10"/>
    <mergeCell ref="A11:C11"/>
    <mergeCell ref="A9:C9"/>
    <mergeCell ref="A93:C93"/>
    <mergeCell ref="A49:C49"/>
    <mergeCell ref="A55:C55"/>
    <mergeCell ref="A56:C56"/>
    <mergeCell ref="A74:C74"/>
    <mergeCell ref="A75:C75"/>
    <mergeCell ref="A62:C62"/>
    <mergeCell ref="A63:C63"/>
    <mergeCell ref="A68:C68"/>
    <mergeCell ref="A69:C69"/>
    <mergeCell ref="A26:C26"/>
    <mergeCell ref="A33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Korisnik</cp:lastModifiedBy>
  <cp:lastPrinted>2024-03-12T09:50:05Z</cp:lastPrinted>
  <dcterms:created xsi:type="dcterms:W3CDTF">2022-08-12T12:51:27Z</dcterms:created>
  <dcterms:modified xsi:type="dcterms:W3CDTF">2024-03-18T10:19:04Z</dcterms:modified>
  <cp:category/>
  <cp:version/>
  <cp:contentType/>
  <cp:contentStatus/>
</cp:coreProperties>
</file>